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ocortes\Documents\2024\EVIDENCIAS 2024\PORTAL\PLANEACION\"/>
    </mc:Choice>
  </mc:AlternateContent>
  <bookViews>
    <workbookView xWindow="-120" yWindow="-120" windowWidth="29040" windowHeight="15720" tabRatio="836"/>
  </bookViews>
  <sheets>
    <sheet name="PLAN DE ACCIÓN 2024" sheetId="4" r:id="rId1"/>
    <sheet name="PI METAS PDD" sheetId="5" state="hidden" r:id="rId2"/>
    <sheet name="PI METAS PTS" sheetId="6" state="hidden" r:id="rId3"/>
    <sheet name="Plan Plurianual ORD" sheetId="2" state="hidden" r:id="rId4"/>
    <sheet name="LÍNEAS OPERATIVAS" sheetId="3" state="hidden" r:id="rId5"/>
    <sheet name="CCPET 2024 GASTOS" sheetId="7" state="hidden" r:id="rId6"/>
    <sheet name="RESUMEN POR META" sheetId="9" state="hidden" r:id="rId7"/>
    <sheet name="RESUMEN POR DEPENDENCIA" sheetId="8" state="hidden" r:id="rId8"/>
  </sheets>
  <definedNames>
    <definedName name="_xlnm._FilterDatabase" localSheetId="5" hidden="1">'CCPET 2024 GASTOS'!$A$3:$Q$789</definedName>
    <definedName name="_xlnm._FilterDatabase" localSheetId="2" hidden="1">'PI METAS PTS'!$A$5:$P$5</definedName>
    <definedName name="_xlnm._FilterDatabase" localSheetId="0" hidden="1">'PLAN DE ACCIÓN 2024'!$A$4:$CQ$4</definedName>
    <definedName name="_xlnm._FilterDatabase" localSheetId="3" hidden="1">'Plan Plurianual ORD'!$A$3:$BR$433</definedName>
    <definedName name="_xlnm._FilterDatabase" localSheetId="7" hidden="1">'RESUMEN POR DEPENDENCIA'!$B$3:$F$3</definedName>
    <definedName name="_xlnm._FilterDatabase" localSheetId="6" hidden="1">'RESUMEN POR META'!$B$2:$G$48</definedName>
    <definedName name="_xlnm.Print_Area" localSheetId="1">'PI METAS PDD'!$B$5:$O$47</definedName>
    <definedName name="_xlnm.Print_Area" localSheetId="7">'RESUMEN POR DEPENDENCIA'!$B$2:$F$13</definedName>
    <definedName name="_xlnm.Print_Area" localSheetId="6">'RESUMEN POR META'!$B$1:$G$46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V140" i="4" l="1"/>
  <c r="AX140" i="4"/>
  <c r="AW140" i="4"/>
  <c r="AN140" i="4"/>
  <c r="AU140" i="4" l="1"/>
  <c r="AX169" i="4"/>
  <c r="CP232" i="4" l="1"/>
  <c r="CN232" i="4"/>
  <c r="CM232" i="4"/>
  <c r="CL232" i="4"/>
  <c r="CK232" i="4"/>
  <c r="CJ232" i="4"/>
  <c r="CI232" i="4"/>
  <c r="CH232" i="4"/>
  <c r="CG232" i="4"/>
  <c r="CF232" i="4"/>
  <c r="CE232" i="4"/>
  <c r="CD232" i="4"/>
  <c r="CC232" i="4"/>
  <c r="CB232" i="4"/>
  <c r="CA232" i="4"/>
  <c r="BZ232" i="4"/>
  <c r="BY232" i="4"/>
  <c r="BX232" i="4"/>
  <c r="BW232" i="4"/>
  <c r="BV232" i="4"/>
  <c r="BU232" i="4"/>
  <c r="BT232" i="4"/>
  <c r="BS232" i="4"/>
  <c r="BR232" i="4"/>
  <c r="BQ232" i="4"/>
  <c r="BP232" i="4"/>
  <c r="BO232" i="4"/>
  <c r="BN232" i="4"/>
  <c r="BM232" i="4"/>
  <c r="BL232" i="4"/>
  <c r="BK232" i="4"/>
  <c r="BJ232" i="4"/>
  <c r="BI232" i="4"/>
  <c r="BH232" i="4"/>
  <c r="BG232" i="4"/>
  <c r="BF232" i="4"/>
  <c r="BE232" i="4"/>
  <c r="BD232" i="4"/>
  <c r="BC232" i="4"/>
  <c r="BB232" i="4"/>
  <c r="BA232" i="4"/>
  <c r="AZ232" i="4"/>
  <c r="O16" i="5"/>
  <c r="L13" i="8" l="1"/>
  <c r="K13" i="8"/>
  <c r="I12" i="8"/>
  <c r="I11" i="8"/>
  <c r="I10" i="8"/>
  <c r="I9" i="8"/>
  <c r="I8" i="8"/>
  <c r="I7" i="8"/>
  <c r="I6" i="8"/>
  <c r="J13" i="8"/>
  <c r="I4" i="8"/>
  <c r="I5" i="8" l="1"/>
  <c r="I13" i="8" s="1"/>
  <c r="AN208" i="4"/>
  <c r="E6" i="8"/>
  <c r="AV6" i="4"/>
  <c r="AV7" i="4"/>
  <c r="AV8" i="4"/>
  <c r="AV9" i="4"/>
  <c r="AV10" i="4"/>
  <c r="AV11" i="4"/>
  <c r="AV12" i="4"/>
  <c r="AV13" i="4"/>
  <c r="AV14" i="4"/>
  <c r="AV15" i="4"/>
  <c r="AV16" i="4"/>
  <c r="AV17" i="4"/>
  <c r="AV18" i="4"/>
  <c r="AV19" i="4"/>
  <c r="AV20" i="4"/>
  <c r="AV21" i="4"/>
  <c r="AV22" i="4"/>
  <c r="AV23" i="4"/>
  <c r="AV24" i="4"/>
  <c r="AV25" i="4"/>
  <c r="AV26" i="4"/>
  <c r="AV27" i="4"/>
  <c r="AV28" i="4"/>
  <c r="AV29" i="4"/>
  <c r="AV30" i="4"/>
  <c r="AV31" i="4"/>
  <c r="AV32" i="4"/>
  <c r="AV33" i="4"/>
  <c r="AV34" i="4"/>
  <c r="AV35" i="4"/>
  <c r="AV36" i="4"/>
  <c r="AV37" i="4"/>
  <c r="AV38" i="4"/>
  <c r="AV39" i="4"/>
  <c r="AV40" i="4"/>
  <c r="AV41" i="4"/>
  <c r="AV42" i="4"/>
  <c r="AV43" i="4"/>
  <c r="AV44" i="4"/>
  <c r="AV45" i="4"/>
  <c r="AV46" i="4"/>
  <c r="AV47" i="4"/>
  <c r="AV48" i="4"/>
  <c r="AV49" i="4"/>
  <c r="AV50" i="4"/>
  <c r="AV51" i="4"/>
  <c r="AV52" i="4"/>
  <c r="AV53" i="4"/>
  <c r="AV54" i="4"/>
  <c r="AV55" i="4"/>
  <c r="AV56" i="4"/>
  <c r="AV57" i="4"/>
  <c r="AV58" i="4"/>
  <c r="AV59" i="4"/>
  <c r="AV60" i="4"/>
  <c r="AV61" i="4"/>
  <c r="AV62" i="4"/>
  <c r="AV63" i="4"/>
  <c r="AV64" i="4"/>
  <c r="AV65" i="4"/>
  <c r="AV66" i="4"/>
  <c r="AV67" i="4"/>
  <c r="AV68" i="4"/>
  <c r="AV69" i="4"/>
  <c r="AV70" i="4"/>
  <c r="AV71" i="4"/>
  <c r="AV72" i="4"/>
  <c r="AV73" i="4"/>
  <c r="AV74" i="4"/>
  <c r="AV75" i="4"/>
  <c r="AV76" i="4"/>
  <c r="AV77" i="4"/>
  <c r="AV78" i="4"/>
  <c r="AV79" i="4"/>
  <c r="AV80" i="4"/>
  <c r="AV81" i="4"/>
  <c r="AV82" i="4"/>
  <c r="AV83" i="4"/>
  <c r="AV84" i="4"/>
  <c r="AV85" i="4"/>
  <c r="AV86" i="4"/>
  <c r="AV87" i="4"/>
  <c r="AV88" i="4"/>
  <c r="AV89" i="4"/>
  <c r="AV90" i="4"/>
  <c r="AV91" i="4"/>
  <c r="AV92" i="4"/>
  <c r="AV93" i="4"/>
  <c r="AV94" i="4"/>
  <c r="AV143" i="4"/>
  <c r="AV96" i="4"/>
  <c r="AV97" i="4"/>
  <c r="AV98" i="4"/>
  <c r="AV99" i="4"/>
  <c r="AV100" i="4"/>
  <c r="AV101" i="4"/>
  <c r="AV102" i="4"/>
  <c r="AV103" i="4"/>
  <c r="AV104" i="4"/>
  <c r="AV105" i="4"/>
  <c r="AV107" i="4"/>
  <c r="AV109" i="4"/>
  <c r="AV110" i="4"/>
  <c r="AV111" i="4"/>
  <c r="AV112" i="4"/>
  <c r="AV113" i="4"/>
  <c r="AV114" i="4"/>
  <c r="AV171" i="4"/>
  <c r="AV172" i="4"/>
  <c r="AV115" i="4"/>
  <c r="AV116" i="4"/>
  <c r="AV151" i="4"/>
  <c r="AV118" i="4"/>
  <c r="AV119" i="4"/>
  <c r="AV120" i="4"/>
  <c r="AV121" i="4"/>
  <c r="AV122" i="4"/>
  <c r="AV123" i="4"/>
  <c r="AV124" i="4"/>
  <c r="AV125" i="4"/>
  <c r="AV126" i="4"/>
  <c r="AV127" i="4"/>
  <c r="AV131" i="4"/>
  <c r="AV133" i="4"/>
  <c r="AV128" i="4"/>
  <c r="AV132" i="4"/>
  <c r="AV129" i="4"/>
  <c r="AV134" i="4"/>
  <c r="AV130" i="4"/>
  <c r="AV135" i="4"/>
  <c r="AV141" i="4"/>
  <c r="AV136" i="4"/>
  <c r="AV137" i="4"/>
  <c r="AV138" i="4"/>
  <c r="AV95" i="4"/>
  <c r="AV139" i="4"/>
  <c r="AV117" i="4"/>
  <c r="AV142" i="4"/>
  <c r="AV144" i="4"/>
  <c r="AV146" i="4"/>
  <c r="AV147" i="4"/>
  <c r="AV148" i="4"/>
  <c r="AV149" i="4"/>
  <c r="AV150" i="4"/>
  <c r="AV145" i="4"/>
  <c r="AV153" i="4"/>
  <c r="AV157" i="4"/>
  <c r="AV154" i="4"/>
  <c r="AV158" i="4"/>
  <c r="AV152" i="4"/>
  <c r="AV155" i="4"/>
  <c r="AV156" i="4"/>
  <c r="AV159" i="4"/>
  <c r="AV160" i="4"/>
  <c r="AV161" i="4"/>
  <c r="AV162" i="4"/>
  <c r="AV163" i="4"/>
  <c r="AV164" i="4"/>
  <c r="AV165" i="4"/>
  <c r="AV166" i="4"/>
  <c r="AV167" i="4"/>
  <c r="AV168" i="4"/>
  <c r="AV169" i="4"/>
  <c r="AV170" i="4"/>
  <c r="AV106" i="4"/>
  <c r="AV108" i="4"/>
  <c r="AV173" i="4"/>
  <c r="AV174" i="4"/>
  <c r="AV175" i="4"/>
  <c r="AV176" i="4"/>
  <c r="AV177" i="4"/>
  <c r="AV178" i="4"/>
  <c r="AV179" i="4"/>
  <c r="AV180" i="4"/>
  <c r="AV181" i="4"/>
  <c r="AV182" i="4"/>
  <c r="AV183" i="4"/>
  <c r="AV184" i="4"/>
  <c r="AV185" i="4"/>
  <c r="AV186" i="4"/>
  <c r="AV187" i="4"/>
  <c r="AV188" i="4"/>
  <c r="AV189" i="4"/>
  <c r="AV190" i="4"/>
  <c r="AV191" i="4"/>
  <c r="AV192" i="4"/>
  <c r="AV193" i="4"/>
  <c r="AV194" i="4"/>
  <c r="AV195" i="4"/>
  <c r="AV196" i="4"/>
  <c r="AV197" i="4"/>
  <c r="AV198" i="4"/>
  <c r="AV199" i="4"/>
  <c r="AV200" i="4"/>
  <c r="AV201" i="4"/>
  <c r="AV202" i="4"/>
  <c r="AV203" i="4"/>
  <c r="AV204" i="4"/>
  <c r="AV205" i="4"/>
  <c r="AV206" i="4"/>
  <c r="AV207" i="4"/>
  <c r="AV208" i="4"/>
  <c r="AV209" i="4"/>
  <c r="AV210" i="4"/>
  <c r="AV211" i="4"/>
  <c r="AV212" i="4"/>
  <c r="AV213" i="4"/>
  <c r="AV214" i="4"/>
  <c r="AV215" i="4"/>
  <c r="AV216" i="4"/>
  <c r="AV217" i="4"/>
  <c r="AV218" i="4"/>
  <c r="AV219" i="4"/>
  <c r="AV220" i="4"/>
  <c r="AV221" i="4"/>
  <c r="AV222" i="4"/>
  <c r="AV223" i="4"/>
  <c r="AV224" i="4"/>
  <c r="AV225" i="4"/>
  <c r="AV226" i="4"/>
  <c r="AV227" i="4"/>
  <c r="AV228" i="4"/>
  <c r="AV229" i="4"/>
  <c r="AV230" i="4"/>
  <c r="AV5" i="4"/>
  <c r="AW6" i="4"/>
  <c r="AW7" i="4"/>
  <c r="AW8" i="4"/>
  <c r="AW9" i="4"/>
  <c r="AW10" i="4"/>
  <c r="AW11" i="4"/>
  <c r="AW12" i="4"/>
  <c r="AW13" i="4"/>
  <c r="AW14" i="4"/>
  <c r="AW15" i="4"/>
  <c r="AW16" i="4"/>
  <c r="AW17" i="4"/>
  <c r="AW18" i="4"/>
  <c r="AW19" i="4"/>
  <c r="AW20" i="4"/>
  <c r="AW21" i="4"/>
  <c r="AW22" i="4"/>
  <c r="AW23" i="4"/>
  <c r="AW24" i="4"/>
  <c r="AW25" i="4"/>
  <c r="AW26" i="4"/>
  <c r="AW27" i="4"/>
  <c r="AW28" i="4"/>
  <c r="AW29" i="4"/>
  <c r="AW30" i="4"/>
  <c r="AW31" i="4"/>
  <c r="AW32" i="4"/>
  <c r="AW33" i="4"/>
  <c r="AW34" i="4"/>
  <c r="AW35" i="4"/>
  <c r="AW36" i="4"/>
  <c r="AW37" i="4"/>
  <c r="AW38" i="4"/>
  <c r="AW39" i="4"/>
  <c r="AW40" i="4"/>
  <c r="AW41" i="4"/>
  <c r="AW42" i="4"/>
  <c r="AW43" i="4"/>
  <c r="AW44" i="4"/>
  <c r="AW45" i="4"/>
  <c r="AW46" i="4"/>
  <c r="AW47" i="4"/>
  <c r="AW48" i="4"/>
  <c r="AW49" i="4"/>
  <c r="AW50" i="4"/>
  <c r="AW51" i="4"/>
  <c r="AW52" i="4"/>
  <c r="AW53" i="4"/>
  <c r="AW54" i="4"/>
  <c r="AW55" i="4"/>
  <c r="AW56" i="4"/>
  <c r="AW57" i="4"/>
  <c r="AW58" i="4"/>
  <c r="AW59" i="4"/>
  <c r="AW60" i="4"/>
  <c r="AW61" i="4"/>
  <c r="AW62" i="4"/>
  <c r="AW63" i="4"/>
  <c r="AW64" i="4"/>
  <c r="AW65" i="4"/>
  <c r="AW66" i="4"/>
  <c r="AW67" i="4"/>
  <c r="AW68" i="4"/>
  <c r="AW69" i="4"/>
  <c r="AW70" i="4"/>
  <c r="AW71" i="4"/>
  <c r="AW72" i="4"/>
  <c r="AW73" i="4"/>
  <c r="AW74" i="4"/>
  <c r="AW75" i="4"/>
  <c r="AW76" i="4"/>
  <c r="AW77" i="4"/>
  <c r="AW78" i="4"/>
  <c r="AW79" i="4"/>
  <c r="AW80" i="4"/>
  <c r="AW81" i="4"/>
  <c r="AW82" i="4"/>
  <c r="AW83" i="4"/>
  <c r="AW84" i="4"/>
  <c r="AW85" i="4"/>
  <c r="AW86" i="4"/>
  <c r="AW87" i="4"/>
  <c r="AW88" i="4"/>
  <c r="AW89" i="4"/>
  <c r="AW90" i="4"/>
  <c r="AW91" i="4"/>
  <c r="AW92" i="4"/>
  <c r="AW93" i="4"/>
  <c r="AW94" i="4"/>
  <c r="AW143" i="4"/>
  <c r="AW96" i="4"/>
  <c r="AW97" i="4"/>
  <c r="AW98" i="4"/>
  <c r="AW99" i="4"/>
  <c r="AW100" i="4"/>
  <c r="AW101" i="4"/>
  <c r="AW102" i="4"/>
  <c r="AW103" i="4"/>
  <c r="AW104" i="4"/>
  <c r="AW105" i="4"/>
  <c r="AW107" i="4"/>
  <c r="AW109" i="4"/>
  <c r="AW110" i="4"/>
  <c r="AW111" i="4"/>
  <c r="AW112" i="4"/>
  <c r="AW113" i="4"/>
  <c r="AW114" i="4"/>
  <c r="AW171" i="4"/>
  <c r="AW172" i="4"/>
  <c r="AW115" i="4"/>
  <c r="AW116" i="4"/>
  <c r="AW151" i="4"/>
  <c r="AW118" i="4"/>
  <c r="AW119" i="4"/>
  <c r="AW120" i="4"/>
  <c r="AW121" i="4"/>
  <c r="AW122" i="4"/>
  <c r="AW123" i="4"/>
  <c r="AW124" i="4"/>
  <c r="AW125" i="4"/>
  <c r="AW126" i="4"/>
  <c r="AW127" i="4"/>
  <c r="AW131" i="4"/>
  <c r="AW133" i="4"/>
  <c r="AW128" i="4"/>
  <c r="AW132" i="4"/>
  <c r="AW129" i="4"/>
  <c r="AW134" i="4"/>
  <c r="AW130" i="4"/>
  <c r="AW135" i="4"/>
  <c r="AW141" i="4"/>
  <c r="AW136" i="4"/>
  <c r="AW137" i="4"/>
  <c r="AW138" i="4"/>
  <c r="AW95" i="4"/>
  <c r="AW139" i="4"/>
  <c r="AW117" i="4"/>
  <c r="AW142" i="4"/>
  <c r="AW144" i="4"/>
  <c r="AW146" i="4"/>
  <c r="AW147" i="4"/>
  <c r="AW148" i="4"/>
  <c r="AW149" i="4"/>
  <c r="AW150" i="4"/>
  <c r="AW145" i="4"/>
  <c r="AW153" i="4"/>
  <c r="AW157" i="4"/>
  <c r="AW154" i="4"/>
  <c r="AW158" i="4"/>
  <c r="AW152" i="4"/>
  <c r="AW155" i="4"/>
  <c r="AW156" i="4"/>
  <c r="AW159" i="4"/>
  <c r="AW160" i="4"/>
  <c r="AW161" i="4"/>
  <c r="AW162" i="4"/>
  <c r="AW163" i="4"/>
  <c r="AW164" i="4"/>
  <c r="AW165" i="4"/>
  <c r="AW166" i="4"/>
  <c r="AW167" i="4"/>
  <c r="AW168" i="4"/>
  <c r="AW169" i="4"/>
  <c r="AW170" i="4"/>
  <c r="AW106" i="4"/>
  <c r="AW108" i="4"/>
  <c r="AW173" i="4"/>
  <c r="AW174" i="4"/>
  <c r="AW175" i="4"/>
  <c r="AW176" i="4"/>
  <c r="AW177" i="4"/>
  <c r="AW178" i="4"/>
  <c r="AW179" i="4"/>
  <c r="AW180" i="4"/>
  <c r="AW181" i="4"/>
  <c r="AW182" i="4"/>
  <c r="AW183" i="4"/>
  <c r="AW184" i="4"/>
  <c r="AW185" i="4"/>
  <c r="AW186" i="4"/>
  <c r="AW187" i="4"/>
  <c r="AW188" i="4"/>
  <c r="AW189" i="4"/>
  <c r="AW190" i="4"/>
  <c r="AW191" i="4"/>
  <c r="AW192" i="4"/>
  <c r="AW193" i="4"/>
  <c r="AW194" i="4"/>
  <c r="AW195" i="4"/>
  <c r="AW196" i="4"/>
  <c r="AW197" i="4"/>
  <c r="AW198" i="4"/>
  <c r="AW199" i="4"/>
  <c r="AW200" i="4"/>
  <c r="AW201" i="4"/>
  <c r="AW202" i="4"/>
  <c r="AW203" i="4"/>
  <c r="AW204" i="4"/>
  <c r="AW205" i="4"/>
  <c r="AW206" i="4"/>
  <c r="AW207" i="4"/>
  <c r="AW208" i="4"/>
  <c r="AW209" i="4"/>
  <c r="AW210" i="4"/>
  <c r="AW211" i="4"/>
  <c r="AW212" i="4"/>
  <c r="AW213" i="4"/>
  <c r="AW214" i="4"/>
  <c r="AW215" i="4"/>
  <c r="AW216" i="4"/>
  <c r="AW217" i="4"/>
  <c r="AW218" i="4"/>
  <c r="AW219" i="4"/>
  <c r="AW220" i="4"/>
  <c r="AW221" i="4"/>
  <c r="AW222" i="4"/>
  <c r="AW223" i="4"/>
  <c r="AW224" i="4"/>
  <c r="AW225" i="4"/>
  <c r="AW226" i="4"/>
  <c r="AW227" i="4"/>
  <c r="AW228" i="4"/>
  <c r="AW229" i="4"/>
  <c r="AW230" i="4"/>
  <c r="AW5" i="4"/>
  <c r="AX208" i="4"/>
  <c r="E41" i="9" l="1"/>
  <c r="D6" i="8" s="1"/>
  <c r="AU208" i="4"/>
  <c r="E11" i="9"/>
  <c r="D5" i="8"/>
  <c r="BC411" i="2" l="1"/>
  <c r="BS68" i="2"/>
  <c r="D42" i="9"/>
  <c r="D4" i="9" l="1"/>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3" i="9"/>
  <c r="D44" i="9"/>
  <c r="D45" i="9"/>
  <c r="D3" i="9"/>
  <c r="F46" i="9" l="1"/>
  <c r="F48" i="9" s="1"/>
  <c r="G46" i="9"/>
  <c r="G48" i="9" s="1"/>
  <c r="E46" i="9"/>
  <c r="E48" i="9" s="1"/>
  <c r="AX6" i="4"/>
  <c r="AX7" i="4"/>
  <c r="AX8" i="4"/>
  <c r="AX9" i="4"/>
  <c r="AX10" i="4"/>
  <c r="AX11" i="4"/>
  <c r="AX12" i="4"/>
  <c r="AX13" i="4"/>
  <c r="AX14" i="4"/>
  <c r="AX15" i="4"/>
  <c r="AX16" i="4"/>
  <c r="AX17" i="4"/>
  <c r="AX18" i="4"/>
  <c r="AX19" i="4"/>
  <c r="AX20" i="4"/>
  <c r="AX21" i="4"/>
  <c r="AX22" i="4"/>
  <c r="AX23" i="4"/>
  <c r="AX24" i="4"/>
  <c r="AX25" i="4"/>
  <c r="AX26" i="4"/>
  <c r="AX27" i="4"/>
  <c r="AX28" i="4"/>
  <c r="AX29" i="4"/>
  <c r="AX30" i="4"/>
  <c r="AX31" i="4"/>
  <c r="AX32" i="4"/>
  <c r="AX33" i="4"/>
  <c r="AX34" i="4"/>
  <c r="AX35" i="4"/>
  <c r="AX36" i="4"/>
  <c r="AX37" i="4"/>
  <c r="AU37" i="4" s="1"/>
  <c r="AX38" i="4"/>
  <c r="AX39" i="4"/>
  <c r="AX40" i="4"/>
  <c r="AX41" i="4"/>
  <c r="AX42" i="4"/>
  <c r="AX43" i="4"/>
  <c r="AX44" i="4"/>
  <c r="AX45" i="4"/>
  <c r="AX46" i="4"/>
  <c r="AX47" i="4"/>
  <c r="AX48" i="4"/>
  <c r="AX49" i="4"/>
  <c r="AX50" i="4"/>
  <c r="AX51" i="4"/>
  <c r="AX52" i="4"/>
  <c r="AX53" i="4"/>
  <c r="AX54" i="4"/>
  <c r="AX55" i="4"/>
  <c r="AX56" i="4"/>
  <c r="AX57" i="4"/>
  <c r="AX58" i="4"/>
  <c r="AX59" i="4"/>
  <c r="AX60" i="4"/>
  <c r="AX61" i="4"/>
  <c r="AX62" i="4"/>
  <c r="AX63" i="4"/>
  <c r="AX64" i="4"/>
  <c r="AX65" i="4"/>
  <c r="AX66" i="4"/>
  <c r="AX67" i="4"/>
  <c r="AX68" i="4"/>
  <c r="AX69" i="4"/>
  <c r="AX70" i="4"/>
  <c r="AX71" i="4"/>
  <c r="AX72" i="4"/>
  <c r="AX73" i="4"/>
  <c r="AX74" i="4"/>
  <c r="AX75" i="4"/>
  <c r="AX76" i="4"/>
  <c r="AX77" i="4"/>
  <c r="AX78" i="4"/>
  <c r="AX79" i="4"/>
  <c r="AX80" i="4"/>
  <c r="AX81" i="4"/>
  <c r="AX82" i="4"/>
  <c r="AX83" i="4"/>
  <c r="AX84" i="4"/>
  <c r="AX85" i="4"/>
  <c r="AX86" i="4"/>
  <c r="AX87" i="4"/>
  <c r="AX88" i="4"/>
  <c r="AX89" i="4"/>
  <c r="AX90" i="4"/>
  <c r="AX91" i="4"/>
  <c r="AX92" i="4"/>
  <c r="AX93" i="4"/>
  <c r="AX94" i="4"/>
  <c r="AX143" i="4"/>
  <c r="AX96" i="4"/>
  <c r="AX97" i="4"/>
  <c r="AX98" i="4"/>
  <c r="AX99" i="4"/>
  <c r="AX100" i="4"/>
  <c r="AX101" i="4"/>
  <c r="AX102" i="4"/>
  <c r="AX103" i="4"/>
  <c r="AX104" i="4"/>
  <c r="AX105" i="4"/>
  <c r="AX107" i="4"/>
  <c r="AX109" i="4"/>
  <c r="AX110" i="4"/>
  <c r="AX111" i="4"/>
  <c r="AX112" i="4"/>
  <c r="AX113" i="4"/>
  <c r="AX114" i="4"/>
  <c r="AX171" i="4"/>
  <c r="AX172" i="4"/>
  <c r="AX115" i="4"/>
  <c r="AX116" i="4"/>
  <c r="AX151" i="4"/>
  <c r="AX118" i="4"/>
  <c r="AX119" i="4"/>
  <c r="AX120" i="4"/>
  <c r="AX121" i="4"/>
  <c r="AX122" i="4"/>
  <c r="AX123" i="4"/>
  <c r="AX124" i="4"/>
  <c r="AX125" i="4"/>
  <c r="AX126" i="4"/>
  <c r="AX127" i="4"/>
  <c r="AX131" i="4"/>
  <c r="AX133" i="4"/>
  <c r="AX128" i="4"/>
  <c r="AX132" i="4"/>
  <c r="AX129" i="4"/>
  <c r="AX134" i="4"/>
  <c r="AX130" i="4"/>
  <c r="AX135" i="4"/>
  <c r="AX141" i="4"/>
  <c r="AX136" i="4"/>
  <c r="AX137" i="4"/>
  <c r="AX138" i="4"/>
  <c r="AX95" i="4"/>
  <c r="AX139" i="4"/>
  <c r="AX117" i="4"/>
  <c r="AX142" i="4"/>
  <c r="AX144" i="4"/>
  <c r="AX146" i="4"/>
  <c r="AX147" i="4"/>
  <c r="AX148" i="4"/>
  <c r="AX149" i="4"/>
  <c r="AX150" i="4"/>
  <c r="AX145" i="4"/>
  <c r="AX153" i="4"/>
  <c r="AX157" i="4"/>
  <c r="AX154" i="4"/>
  <c r="AX158" i="4"/>
  <c r="AX152" i="4"/>
  <c r="AX155" i="4"/>
  <c r="AX156" i="4"/>
  <c r="AX159" i="4"/>
  <c r="AX160" i="4"/>
  <c r="AX161" i="4"/>
  <c r="AX162" i="4"/>
  <c r="AX163" i="4"/>
  <c r="AX164" i="4"/>
  <c r="AX165" i="4"/>
  <c r="AX166" i="4"/>
  <c r="AX167" i="4"/>
  <c r="AX168" i="4"/>
  <c r="AX170" i="4"/>
  <c r="AX106" i="4"/>
  <c r="AX108" i="4"/>
  <c r="AX173" i="4"/>
  <c r="AX174" i="4"/>
  <c r="AX175" i="4"/>
  <c r="AX176" i="4"/>
  <c r="AX177" i="4"/>
  <c r="AX178" i="4"/>
  <c r="AX179" i="4"/>
  <c r="AX180" i="4"/>
  <c r="AX181" i="4"/>
  <c r="AX182" i="4"/>
  <c r="AX183" i="4"/>
  <c r="AX184" i="4"/>
  <c r="AX185" i="4"/>
  <c r="AX186" i="4"/>
  <c r="AX187" i="4"/>
  <c r="AX188" i="4"/>
  <c r="AX189" i="4"/>
  <c r="AX190" i="4"/>
  <c r="AX191" i="4"/>
  <c r="AX192" i="4"/>
  <c r="AX193" i="4"/>
  <c r="AX194" i="4"/>
  <c r="AX195" i="4"/>
  <c r="AX196" i="4"/>
  <c r="AX197" i="4"/>
  <c r="AX198" i="4"/>
  <c r="AX199" i="4"/>
  <c r="AX200" i="4"/>
  <c r="AX201" i="4"/>
  <c r="AX202" i="4"/>
  <c r="AX203" i="4"/>
  <c r="AX204" i="4"/>
  <c r="AX205" i="4"/>
  <c r="AX206" i="4"/>
  <c r="AX207" i="4"/>
  <c r="AX209" i="4"/>
  <c r="AX210" i="4"/>
  <c r="AX211" i="4"/>
  <c r="AX212" i="4"/>
  <c r="AX213" i="4"/>
  <c r="AX214" i="4"/>
  <c r="AX215" i="4"/>
  <c r="AX216" i="4"/>
  <c r="AX217" i="4"/>
  <c r="AX218" i="4"/>
  <c r="AX219" i="4"/>
  <c r="AX220" i="4"/>
  <c r="AX221" i="4"/>
  <c r="AX222" i="4"/>
  <c r="AX223" i="4"/>
  <c r="AX224" i="4"/>
  <c r="AX225" i="4"/>
  <c r="AX226" i="4"/>
  <c r="AX227" i="4"/>
  <c r="AX228" i="4"/>
  <c r="AX229" i="4"/>
  <c r="AX230" i="4"/>
  <c r="AX5" i="4"/>
  <c r="D46" i="9" l="1"/>
  <c r="D48" i="9" s="1"/>
  <c r="AX232" i="4"/>
  <c r="AW232" i="4"/>
  <c r="AU5" i="4"/>
  <c r="AU230" i="4"/>
  <c r="AU228" i="4"/>
  <c r="AU226" i="4"/>
  <c r="AU224" i="4"/>
  <c r="AU222" i="4"/>
  <c r="AU220" i="4"/>
  <c r="AU218" i="4"/>
  <c r="AU216" i="4"/>
  <c r="AU214" i="4"/>
  <c r="AU212" i="4"/>
  <c r="AU210" i="4"/>
  <c r="AU207" i="4"/>
  <c r="AU205" i="4"/>
  <c r="AU203" i="4"/>
  <c r="AU201" i="4"/>
  <c r="AU199" i="4"/>
  <c r="AU197" i="4"/>
  <c r="AU195" i="4"/>
  <c r="AU193" i="4"/>
  <c r="AU191" i="4"/>
  <c r="AU189" i="4"/>
  <c r="AU187" i="4"/>
  <c r="AU185" i="4"/>
  <c r="AU183" i="4"/>
  <c r="AU181" i="4"/>
  <c r="AU179" i="4"/>
  <c r="AU177" i="4"/>
  <c r="AV232" i="4"/>
  <c r="AU174" i="4"/>
  <c r="AU170" i="4"/>
  <c r="AU166" i="4"/>
  <c r="AU162" i="4"/>
  <c r="AU156" i="4"/>
  <c r="AU154" i="4"/>
  <c r="AU150" i="4"/>
  <c r="AU146" i="4"/>
  <c r="AU139" i="4"/>
  <c r="AU136" i="4"/>
  <c r="AU134" i="4"/>
  <c r="AU133" i="4"/>
  <c r="AU125" i="4"/>
  <c r="AU121" i="4"/>
  <c r="AU151" i="4"/>
  <c r="AU171" i="4"/>
  <c r="AU111" i="4"/>
  <c r="AU107" i="4"/>
  <c r="AU102" i="4"/>
  <c r="AU98" i="4"/>
  <c r="AU94" i="4"/>
  <c r="AU90" i="4"/>
  <c r="AU86" i="4"/>
  <c r="AU82" i="4"/>
  <c r="AU78" i="4"/>
  <c r="AU74" i="4"/>
  <c r="AU70" i="4"/>
  <c r="AU229" i="4"/>
  <c r="AU227" i="4"/>
  <c r="AU225" i="4"/>
  <c r="AU223" i="4"/>
  <c r="AU221" i="4"/>
  <c r="AU219" i="4"/>
  <c r="AU217" i="4"/>
  <c r="AU215" i="4"/>
  <c r="AU213" i="4"/>
  <c r="AU211" i="4"/>
  <c r="AU209" i="4"/>
  <c r="AU206" i="4"/>
  <c r="AU204" i="4"/>
  <c r="AU202" i="4"/>
  <c r="AU200" i="4"/>
  <c r="AU198" i="4"/>
  <c r="AU196" i="4"/>
  <c r="AU194" i="4"/>
  <c r="AU192" i="4"/>
  <c r="AU190" i="4"/>
  <c r="AU188" i="4"/>
  <c r="AU186" i="4"/>
  <c r="AU184" i="4"/>
  <c r="AU182" i="4"/>
  <c r="AU180" i="4"/>
  <c r="AU178" i="4"/>
  <c r="AU176" i="4"/>
  <c r="AU108" i="4"/>
  <c r="AU168" i="4"/>
  <c r="AU164" i="4"/>
  <c r="AU160" i="4"/>
  <c r="AU152" i="4"/>
  <c r="AU153" i="4"/>
  <c r="AU148" i="4"/>
  <c r="AU142" i="4"/>
  <c r="AU138" i="4"/>
  <c r="AU135" i="4"/>
  <c r="AU132" i="4"/>
  <c r="AU127" i="4"/>
  <c r="AU123" i="4"/>
  <c r="AU119" i="4"/>
  <c r="AU115" i="4"/>
  <c r="AU113" i="4"/>
  <c r="AU110" i="4"/>
  <c r="AU104" i="4"/>
  <c r="AU100" i="4"/>
  <c r="AU96" i="4"/>
  <c r="AU92" i="4"/>
  <c r="AU88" i="4"/>
  <c r="AU84" i="4"/>
  <c r="AU80" i="4"/>
  <c r="AU76" i="4"/>
  <c r="AU72" i="4"/>
  <c r="AU68" i="4"/>
  <c r="AU66" i="4"/>
  <c r="AU64" i="4"/>
  <c r="AU62" i="4"/>
  <c r="AU60" i="4"/>
  <c r="AU58" i="4"/>
  <c r="AU56" i="4"/>
  <c r="AU54" i="4"/>
  <c r="AU52" i="4"/>
  <c r="AU50" i="4"/>
  <c r="AU48" i="4"/>
  <c r="AU46" i="4"/>
  <c r="AU44" i="4"/>
  <c r="AU42" i="4"/>
  <c r="AU40" i="4"/>
  <c r="AU38" i="4"/>
  <c r="AU36" i="4"/>
  <c r="AU34" i="4"/>
  <c r="AU32" i="4"/>
  <c r="AU30" i="4"/>
  <c r="AU28" i="4"/>
  <c r="AU26" i="4"/>
  <c r="AU24" i="4"/>
  <c r="AU22" i="4"/>
  <c r="AU20" i="4"/>
  <c r="AU18" i="4"/>
  <c r="AU16" i="4"/>
  <c r="AU14" i="4"/>
  <c r="AU12" i="4"/>
  <c r="AU10" i="4"/>
  <c r="AU7" i="4"/>
  <c r="AU175" i="4"/>
  <c r="AU173" i="4"/>
  <c r="AU106" i="4"/>
  <c r="AU169" i="4"/>
  <c r="AU167" i="4"/>
  <c r="AU165" i="4"/>
  <c r="AU163" i="4"/>
  <c r="AU161" i="4"/>
  <c r="AU159" i="4"/>
  <c r="AU155" i="4"/>
  <c r="AU158" i="4"/>
  <c r="AU157" i="4"/>
  <c r="AU145" i="4"/>
  <c r="AU149" i="4"/>
  <c r="AU147" i="4"/>
  <c r="AU144" i="4"/>
  <c r="AU117" i="4"/>
  <c r="AU95" i="4"/>
  <c r="AU137" i="4"/>
  <c r="AU141" i="4"/>
  <c r="AU130" i="4"/>
  <c r="AU129" i="4"/>
  <c r="AU128" i="4"/>
  <c r="AU131" i="4"/>
  <c r="AU126" i="4"/>
  <c r="AU124" i="4"/>
  <c r="AU122" i="4"/>
  <c r="AU120" i="4"/>
  <c r="AU118" i="4"/>
  <c r="AU116" i="4"/>
  <c r="AU172" i="4"/>
  <c r="AU114" i="4"/>
  <c r="AU112" i="4"/>
  <c r="AU109" i="4"/>
  <c r="AU105" i="4"/>
  <c r="AU103" i="4"/>
  <c r="AU101" i="4"/>
  <c r="AU99" i="4"/>
  <c r="AU97" i="4"/>
  <c r="AU143" i="4"/>
  <c r="AU93" i="4"/>
  <c r="AU91" i="4"/>
  <c r="AU89" i="4"/>
  <c r="AU87" i="4"/>
  <c r="AU85" i="4"/>
  <c r="AU83" i="4"/>
  <c r="AU81" i="4"/>
  <c r="AU79" i="4"/>
  <c r="AU77" i="4"/>
  <c r="AU75" i="4"/>
  <c r="AU73" i="4"/>
  <c r="AU71" i="4"/>
  <c r="AU69" i="4"/>
  <c r="AU67" i="4"/>
  <c r="AU65" i="4"/>
  <c r="AU63" i="4"/>
  <c r="AU61" i="4"/>
  <c r="AU59" i="4"/>
  <c r="AU57" i="4"/>
  <c r="AU55" i="4"/>
  <c r="AU53" i="4"/>
  <c r="AU51" i="4"/>
  <c r="AU49" i="4"/>
  <c r="AU47" i="4"/>
  <c r="AU45" i="4"/>
  <c r="AU43" i="4"/>
  <c r="AU41" i="4"/>
  <c r="AU39" i="4"/>
  <c r="AU35" i="4"/>
  <c r="AU33" i="4"/>
  <c r="AU31" i="4"/>
  <c r="AU29" i="4"/>
  <c r="AU27" i="4"/>
  <c r="AU25" i="4"/>
  <c r="AU23" i="4"/>
  <c r="AU21" i="4"/>
  <c r="AU19" i="4"/>
  <c r="AU17" i="4"/>
  <c r="AU15" i="4"/>
  <c r="AU13" i="4"/>
  <c r="AU11" i="4"/>
  <c r="AU9" i="4"/>
  <c r="AU6" i="4"/>
  <c r="C9" i="8" l="1"/>
  <c r="F13" i="8"/>
  <c r="C5" i="8"/>
  <c r="C6" i="8"/>
  <c r="C7" i="8"/>
  <c r="C8" i="8"/>
  <c r="C10" i="8"/>
  <c r="C11" i="8"/>
  <c r="BQ433" i="2" l="1"/>
  <c r="BP433" i="2"/>
  <c r="BO433" i="2"/>
  <c r="BN433" i="2"/>
  <c r="BM433" i="2"/>
  <c r="BL433" i="2"/>
  <c r="BK433" i="2"/>
  <c r="BJ433" i="2"/>
  <c r="BB433" i="2"/>
  <c r="AT433" i="2"/>
  <c r="AL433" i="2"/>
  <c r="AD433" i="2"/>
  <c r="BQ432" i="2"/>
  <c r="BP432" i="2"/>
  <c r="BO432" i="2"/>
  <c r="BN432" i="2"/>
  <c r="BM432" i="2"/>
  <c r="BL432" i="2"/>
  <c r="BK432" i="2"/>
  <c r="BJ432" i="2"/>
  <c r="BB432" i="2"/>
  <c r="AT432" i="2"/>
  <c r="AL432" i="2"/>
  <c r="AD432" i="2"/>
  <c r="BQ431" i="2"/>
  <c r="BP431" i="2"/>
  <c r="BO431" i="2"/>
  <c r="BN431" i="2"/>
  <c r="BM431" i="2"/>
  <c r="BL431" i="2"/>
  <c r="BK431" i="2"/>
  <c r="BJ431" i="2"/>
  <c r="BB431" i="2"/>
  <c r="AT431" i="2"/>
  <c r="AL431" i="2"/>
  <c r="AD431" i="2"/>
  <c r="BQ430" i="2"/>
  <c r="BP430" i="2"/>
  <c r="BO430" i="2"/>
  <c r="BN430" i="2"/>
  <c r="BM430" i="2"/>
  <c r="BL430" i="2"/>
  <c r="BK430" i="2"/>
  <c r="BJ430" i="2"/>
  <c r="BB430" i="2"/>
  <c r="AT430" i="2"/>
  <c r="AL430" i="2"/>
  <c r="AD430" i="2"/>
  <c r="BQ429" i="2"/>
  <c r="BP429" i="2"/>
  <c r="BO429" i="2"/>
  <c r="BN429" i="2"/>
  <c r="BM429" i="2"/>
  <c r="BL429" i="2"/>
  <c r="BK429" i="2"/>
  <c r="BJ429" i="2"/>
  <c r="BB429" i="2"/>
  <c r="AT429" i="2"/>
  <c r="AL429" i="2"/>
  <c r="AD429" i="2"/>
  <c r="BQ428" i="2"/>
  <c r="BP428" i="2"/>
  <c r="BO428" i="2"/>
  <c r="BN428" i="2"/>
  <c r="BM428" i="2"/>
  <c r="BL428" i="2"/>
  <c r="BK428" i="2"/>
  <c r="BJ428" i="2"/>
  <c r="BB428" i="2"/>
  <c r="AT428" i="2"/>
  <c r="AL428" i="2"/>
  <c r="AD428" i="2"/>
  <c r="BQ427" i="2"/>
  <c r="BP427" i="2"/>
  <c r="BO427" i="2"/>
  <c r="BN427" i="2"/>
  <c r="BM427" i="2"/>
  <c r="BL427" i="2"/>
  <c r="BK427" i="2"/>
  <c r="BJ427" i="2"/>
  <c r="BB427" i="2"/>
  <c r="AT427" i="2"/>
  <c r="AL427" i="2"/>
  <c r="AD427" i="2"/>
  <c r="BQ426" i="2"/>
  <c r="BP426" i="2"/>
  <c r="BO426" i="2"/>
  <c r="BN426" i="2"/>
  <c r="BM426" i="2"/>
  <c r="BL426" i="2"/>
  <c r="BK426" i="2"/>
  <c r="BJ426" i="2"/>
  <c r="BB426" i="2"/>
  <c r="AT426" i="2"/>
  <c r="AL426" i="2"/>
  <c r="AD426" i="2"/>
  <c r="BQ425" i="2"/>
  <c r="BP425" i="2"/>
  <c r="BO425" i="2"/>
  <c r="BN425" i="2"/>
  <c r="BM425" i="2"/>
  <c r="BL425" i="2"/>
  <c r="BK425" i="2"/>
  <c r="BJ425" i="2"/>
  <c r="BB425" i="2"/>
  <c r="AT425" i="2"/>
  <c r="AL425" i="2"/>
  <c r="AD425" i="2"/>
  <c r="BQ424" i="2"/>
  <c r="BP424" i="2"/>
  <c r="BO424" i="2"/>
  <c r="BN424" i="2"/>
  <c r="BM424" i="2"/>
  <c r="BL424" i="2"/>
  <c r="BK424" i="2"/>
  <c r="BJ424" i="2"/>
  <c r="BB424" i="2"/>
  <c r="AT424" i="2"/>
  <c r="AL424" i="2"/>
  <c r="AD424" i="2"/>
  <c r="BQ423" i="2"/>
  <c r="BP423" i="2"/>
  <c r="BO423" i="2"/>
  <c r="BN423" i="2"/>
  <c r="BM423" i="2"/>
  <c r="BL423" i="2"/>
  <c r="BK423" i="2"/>
  <c r="BJ423" i="2"/>
  <c r="BB423" i="2"/>
  <c r="AT423" i="2"/>
  <c r="AL423" i="2"/>
  <c r="AD423" i="2"/>
  <c r="BQ422" i="2"/>
  <c r="BP422" i="2"/>
  <c r="BO422" i="2"/>
  <c r="BN422" i="2"/>
  <c r="BM422" i="2"/>
  <c r="BL422" i="2"/>
  <c r="BK422" i="2"/>
  <c r="BJ422" i="2"/>
  <c r="BB422" i="2"/>
  <c r="AT422" i="2"/>
  <c r="AL422" i="2"/>
  <c r="AD422" i="2"/>
  <c r="BQ421" i="2"/>
  <c r="BP421" i="2"/>
  <c r="BO421" i="2"/>
  <c r="BN421" i="2"/>
  <c r="BM421" i="2"/>
  <c r="BL421" i="2"/>
  <c r="BK421" i="2"/>
  <c r="BJ421" i="2"/>
  <c r="BB421" i="2"/>
  <c r="AT421" i="2"/>
  <c r="AL421" i="2"/>
  <c r="AD421" i="2"/>
  <c r="BQ420" i="2"/>
  <c r="BP420" i="2"/>
  <c r="BO420" i="2"/>
  <c r="BN420" i="2"/>
  <c r="BM420" i="2"/>
  <c r="BL420" i="2"/>
  <c r="BK420" i="2"/>
  <c r="BJ420" i="2"/>
  <c r="BB420" i="2"/>
  <c r="AT420" i="2"/>
  <c r="AL420" i="2"/>
  <c r="AD420" i="2"/>
  <c r="BQ419" i="2"/>
  <c r="BP419" i="2"/>
  <c r="BO419" i="2"/>
  <c r="BN419" i="2"/>
  <c r="BM419" i="2"/>
  <c r="BL419" i="2"/>
  <c r="BK419" i="2"/>
  <c r="BJ419" i="2"/>
  <c r="BB419" i="2"/>
  <c r="AT419" i="2"/>
  <c r="AL419" i="2"/>
  <c r="AD419" i="2"/>
  <c r="BQ418" i="2"/>
  <c r="BP418" i="2"/>
  <c r="BO418" i="2"/>
  <c r="BN418" i="2"/>
  <c r="BM418" i="2"/>
  <c r="BL418" i="2"/>
  <c r="BJ418" i="2"/>
  <c r="AU418" i="2"/>
  <c r="BK418" i="2" s="1"/>
  <c r="AT418" i="2"/>
  <c r="AL418" i="2"/>
  <c r="AD418" i="2"/>
  <c r="BQ417" i="2"/>
  <c r="BP417" i="2"/>
  <c r="BO417" i="2"/>
  <c r="BN417" i="2"/>
  <c r="BM417" i="2"/>
  <c r="BL417" i="2"/>
  <c r="BJ417" i="2"/>
  <c r="AU417" i="2"/>
  <c r="BK417" i="2" s="1"/>
  <c r="AT417" i="2"/>
  <c r="AL417" i="2"/>
  <c r="AD417" i="2"/>
  <c r="BQ416" i="2"/>
  <c r="BP416" i="2"/>
  <c r="BO416" i="2"/>
  <c r="BN416" i="2"/>
  <c r="BM416" i="2"/>
  <c r="BL416" i="2"/>
  <c r="BJ416" i="2"/>
  <c r="AU416" i="2"/>
  <c r="BB416" i="2" s="1"/>
  <c r="AT416" i="2"/>
  <c r="AL416" i="2"/>
  <c r="AD416" i="2"/>
  <c r="BQ415" i="2"/>
  <c r="BP415" i="2"/>
  <c r="BO415" i="2"/>
  <c r="BN415" i="2"/>
  <c r="BM415" i="2"/>
  <c r="BL415" i="2"/>
  <c r="BJ415" i="2"/>
  <c r="AU415" i="2"/>
  <c r="BK415" i="2" s="1"/>
  <c r="AT415" i="2"/>
  <c r="AL415" i="2"/>
  <c r="AD415" i="2"/>
  <c r="BQ414" i="2"/>
  <c r="BP414" i="2"/>
  <c r="BO414" i="2"/>
  <c r="BN414" i="2"/>
  <c r="BM414" i="2"/>
  <c r="BL414" i="2"/>
  <c r="BK414" i="2"/>
  <c r="BJ414" i="2"/>
  <c r="BB414" i="2"/>
  <c r="AT414" i="2"/>
  <c r="AL414" i="2"/>
  <c r="AD414" i="2"/>
  <c r="BQ413" i="2"/>
  <c r="BP413" i="2"/>
  <c r="BO413" i="2"/>
  <c r="BN413" i="2"/>
  <c r="BM413" i="2"/>
  <c r="BL413" i="2"/>
  <c r="BK413" i="2"/>
  <c r="BJ413" i="2"/>
  <c r="BB413" i="2"/>
  <c r="AT413" i="2"/>
  <c r="AL413" i="2"/>
  <c r="AD413" i="2"/>
  <c r="BQ412" i="2"/>
  <c r="BP412" i="2"/>
  <c r="BO412" i="2"/>
  <c r="BN412" i="2"/>
  <c r="BM412" i="2"/>
  <c r="BL412" i="2"/>
  <c r="BK412" i="2"/>
  <c r="BJ412" i="2"/>
  <c r="BB412" i="2"/>
  <c r="AT412" i="2"/>
  <c r="AL412" i="2"/>
  <c r="AD412" i="2"/>
  <c r="BQ411" i="2"/>
  <c r="BP411" i="2"/>
  <c r="BO411" i="2"/>
  <c r="BN411" i="2"/>
  <c r="BM411" i="2"/>
  <c r="BL411" i="2"/>
  <c r="BK411" i="2"/>
  <c r="BB411" i="2"/>
  <c r="AT411" i="2"/>
  <c r="AL411" i="2"/>
  <c r="AD411" i="2"/>
  <c r="BQ410" i="2"/>
  <c r="BP410" i="2"/>
  <c r="BO410" i="2"/>
  <c r="BN410" i="2"/>
  <c r="BM410" i="2"/>
  <c r="BL410" i="2"/>
  <c r="BK410" i="2"/>
  <c r="BJ410" i="2"/>
  <c r="BB410" i="2"/>
  <c r="AT410" i="2"/>
  <c r="AL410" i="2"/>
  <c r="AD410" i="2"/>
  <c r="BQ409" i="2"/>
  <c r="BP409" i="2"/>
  <c r="BO409" i="2"/>
  <c r="BN409" i="2"/>
  <c r="BM409" i="2"/>
  <c r="BL409" i="2"/>
  <c r="BK409" i="2"/>
  <c r="BJ409" i="2"/>
  <c r="BB409" i="2"/>
  <c r="AT409" i="2"/>
  <c r="AL409" i="2"/>
  <c r="AD409" i="2"/>
  <c r="BQ408" i="2"/>
  <c r="BP408" i="2"/>
  <c r="BO408" i="2"/>
  <c r="BN408" i="2"/>
  <c r="BM408" i="2"/>
  <c r="BL408" i="2"/>
  <c r="BK408" i="2"/>
  <c r="BJ408" i="2"/>
  <c r="BB408" i="2"/>
  <c r="AT408" i="2"/>
  <c r="AL408" i="2"/>
  <c r="AD408" i="2"/>
  <c r="BQ407" i="2"/>
  <c r="BP407" i="2"/>
  <c r="BO407" i="2"/>
  <c r="BN407" i="2"/>
  <c r="BM407" i="2"/>
  <c r="BL407" i="2"/>
  <c r="BK407" i="2"/>
  <c r="BJ407" i="2"/>
  <c r="BB407" i="2"/>
  <c r="AT407" i="2"/>
  <c r="AL407" i="2"/>
  <c r="AD407" i="2"/>
  <c r="BQ406" i="2"/>
  <c r="BP406" i="2"/>
  <c r="BO406" i="2"/>
  <c r="BN406" i="2"/>
  <c r="BM406" i="2"/>
  <c r="BL406" i="2"/>
  <c r="BK406" i="2"/>
  <c r="BJ406" i="2"/>
  <c r="BB406" i="2"/>
  <c r="AT406" i="2"/>
  <c r="AL406" i="2"/>
  <c r="AD406" i="2"/>
  <c r="BQ405" i="2"/>
  <c r="BP405" i="2"/>
  <c r="BO405" i="2"/>
  <c r="BN405" i="2"/>
  <c r="BM405" i="2"/>
  <c r="BL405" i="2"/>
  <c r="BK405" i="2"/>
  <c r="BJ405" i="2"/>
  <c r="BB405" i="2"/>
  <c r="AT405" i="2"/>
  <c r="AL405" i="2"/>
  <c r="AD405" i="2"/>
  <c r="BQ404" i="2"/>
  <c r="BP404" i="2"/>
  <c r="BO404" i="2"/>
  <c r="BN404" i="2"/>
  <c r="BM404" i="2"/>
  <c r="BL404" i="2"/>
  <c r="BK404" i="2"/>
  <c r="BJ404" i="2"/>
  <c r="BB404" i="2"/>
  <c r="AT404" i="2"/>
  <c r="AL404" i="2"/>
  <c r="AD404" i="2"/>
  <c r="BQ403" i="2"/>
  <c r="BP403" i="2"/>
  <c r="BO403" i="2"/>
  <c r="BN403" i="2"/>
  <c r="BM403" i="2"/>
  <c r="BL403" i="2"/>
  <c r="BK403" i="2"/>
  <c r="BJ403" i="2"/>
  <c r="BB403" i="2"/>
  <c r="AT403" i="2"/>
  <c r="AL403" i="2"/>
  <c r="AD403" i="2"/>
  <c r="BQ402" i="2"/>
  <c r="BP402" i="2"/>
  <c r="BO402" i="2"/>
  <c r="BN402" i="2"/>
  <c r="BM402" i="2"/>
  <c r="BL402" i="2"/>
  <c r="BJ402" i="2"/>
  <c r="BB402" i="2"/>
  <c r="AT402" i="2"/>
  <c r="AL402" i="2"/>
  <c r="W402" i="2"/>
  <c r="AD402" i="2" s="1"/>
  <c r="BQ401" i="2"/>
  <c r="BP401" i="2"/>
  <c r="BO401" i="2"/>
  <c r="BN401" i="2"/>
  <c r="BM401" i="2"/>
  <c r="BL401" i="2"/>
  <c r="BK401" i="2"/>
  <c r="BJ401" i="2"/>
  <c r="BB401" i="2"/>
  <c r="AT401" i="2"/>
  <c r="AL401" i="2"/>
  <c r="AD401" i="2"/>
  <c r="BQ400" i="2"/>
  <c r="BP400" i="2"/>
  <c r="BO400" i="2"/>
  <c r="BN400" i="2"/>
  <c r="BM400" i="2"/>
  <c r="BL400" i="2"/>
  <c r="BJ400" i="2"/>
  <c r="BB400" i="2"/>
  <c r="AT400" i="2"/>
  <c r="AL400" i="2"/>
  <c r="W400" i="2"/>
  <c r="BK400" i="2" s="1"/>
  <c r="BQ399" i="2"/>
  <c r="BP399" i="2"/>
  <c r="BO399" i="2"/>
  <c r="BN399" i="2"/>
  <c r="BM399" i="2"/>
  <c r="BL399" i="2"/>
  <c r="BK399" i="2"/>
  <c r="BJ399" i="2"/>
  <c r="BB399" i="2"/>
  <c r="AT399" i="2"/>
  <c r="AL399" i="2"/>
  <c r="AD399" i="2"/>
  <c r="BQ398" i="2"/>
  <c r="BP398" i="2"/>
  <c r="BO398" i="2"/>
  <c r="BN398" i="2"/>
  <c r="BM398" i="2"/>
  <c r="BL398" i="2"/>
  <c r="BK398" i="2"/>
  <c r="BJ398" i="2"/>
  <c r="BB398" i="2"/>
  <c r="AT398" i="2"/>
  <c r="AL398" i="2"/>
  <c r="AD398" i="2"/>
  <c r="BQ397" i="2"/>
  <c r="BP397" i="2"/>
  <c r="BO397" i="2"/>
  <c r="BN397" i="2"/>
  <c r="BM397" i="2"/>
  <c r="BL397" i="2"/>
  <c r="BC397" i="2"/>
  <c r="BJ397" i="2" s="1"/>
  <c r="AU397" i="2"/>
  <c r="BB397" i="2" s="1"/>
  <c r="AT397" i="2"/>
  <c r="AL397" i="2"/>
  <c r="AD397" i="2"/>
  <c r="BQ396" i="2"/>
  <c r="BP396" i="2"/>
  <c r="BO396" i="2"/>
  <c r="BN396" i="2"/>
  <c r="BM396" i="2"/>
  <c r="BL396" i="2"/>
  <c r="BK396" i="2"/>
  <c r="BJ396" i="2"/>
  <c r="BB396" i="2"/>
  <c r="AT396" i="2"/>
  <c r="AL396" i="2"/>
  <c r="AD396" i="2"/>
  <c r="BQ395" i="2"/>
  <c r="BP395" i="2"/>
  <c r="BO395" i="2"/>
  <c r="BN395" i="2"/>
  <c r="BM395" i="2"/>
  <c r="BL395" i="2"/>
  <c r="BK395" i="2"/>
  <c r="BJ395" i="2"/>
  <c r="BB395" i="2"/>
  <c r="AT395" i="2"/>
  <c r="AL395" i="2"/>
  <c r="AD395" i="2"/>
  <c r="BQ394" i="2"/>
  <c r="BP394" i="2"/>
  <c r="BO394" i="2"/>
  <c r="BN394" i="2"/>
  <c r="BM394" i="2"/>
  <c r="BL394" i="2"/>
  <c r="BK394" i="2"/>
  <c r="BJ394" i="2"/>
  <c r="BB394" i="2"/>
  <c r="AT394" i="2"/>
  <c r="AL394" i="2"/>
  <c r="AD394" i="2"/>
  <c r="BQ393" i="2"/>
  <c r="BP393" i="2"/>
  <c r="BO393" i="2"/>
  <c r="BN393" i="2"/>
  <c r="BM393" i="2"/>
  <c r="BL393" i="2"/>
  <c r="BK393" i="2"/>
  <c r="BJ393" i="2"/>
  <c r="BB393" i="2"/>
  <c r="AT393" i="2"/>
  <c r="AL393" i="2"/>
  <c r="AD393" i="2"/>
  <c r="BQ392" i="2"/>
  <c r="BP392" i="2"/>
  <c r="BO392" i="2"/>
  <c r="BN392" i="2"/>
  <c r="BM392" i="2"/>
  <c r="BL392" i="2"/>
  <c r="BJ392" i="2"/>
  <c r="AU392" i="2"/>
  <c r="BK392" i="2" s="1"/>
  <c r="AT392" i="2"/>
  <c r="AL392" i="2"/>
  <c r="AD392" i="2"/>
  <c r="BQ391" i="2"/>
  <c r="BP391" i="2"/>
  <c r="BO391" i="2"/>
  <c r="BN391" i="2"/>
  <c r="BM391" i="2"/>
  <c r="BL391" i="2"/>
  <c r="BJ391" i="2"/>
  <c r="AU391" i="2"/>
  <c r="AT391" i="2"/>
  <c r="AL391" i="2"/>
  <c r="AD391" i="2"/>
  <c r="BQ390" i="2"/>
  <c r="BP390" i="2"/>
  <c r="BO390" i="2"/>
  <c r="BN390" i="2"/>
  <c r="BM390" i="2"/>
  <c r="BL390" i="2"/>
  <c r="BK390" i="2"/>
  <c r="BJ390" i="2"/>
  <c r="BB390" i="2"/>
  <c r="AT390" i="2"/>
  <c r="AL390" i="2"/>
  <c r="AD390" i="2"/>
  <c r="BQ389" i="2"/>
  <c r="BP389" i="2"/>
  <c r="BO389" i="2"/>
  <c r="BN389" i="2"/>
  <c r="BM389" i="2"/>
  <c r="BL389" i="2"/>
  <c r="BK389" i="2"/>
  <c r="BJ389" i="2"/>
  <c r="BB389" i="2"/>
  <c r="AT389" i="2"/>
  <c r="AL389" i="2"/>
  <c r="AD389" i="2"/>
  <c r="BQ388" i="2"/>
  <c r="BP388" i="2"/>
  <c r="BO388" i="2"/>
  <c r="BN388" i="2"/>
  <c r="BM388" i="2"/>
  <c r="BL388" i="2"/>
  <c r="BK388" i="2"/>
  <c r="BJ388" i="2"/>
  <c r="BB388" i="2"/>
  <c r="AT388" i="2"/>
  <c r="AL388" i="2"/>
  <c r="AD388" i="2"/>
  <c r="BQ387" i="2"/>
  <c r="BP387" i="2"/>
  <c r="BO387" i="2"/>
  <c r="BN387" i="2"/>
  <c r="BM387" i="2"/>
  <c r="BL387" i="2"/>
  <c r="BJ387" i="2"/>
  <c r="AU387" i="2"/>
  <c r="BK387" i="2" s="1"/>
  <c r="AT387" i="2"/>
  <c r="AL387" i="2"/>
  <c r="AD387" i="2"/>
  <c r="BQ386" i="2"/>
  <c r="BP386" i="2"/>
  <c r="BO386" i="2"/>
  <c r="BN386" i="2"/>
  <c r="BM386" i="2"/>
  <c r="BL386" i="2"/>
  <c r="BJ386" i="2"/>
  <c r="BB386" i="2"/>
  <c r="AT386" i="2"/>
  <c r="AL386" i="2"/>
  <c r="W386" i="2"/>
  <c r="AD386" i="2" s="1"/>
  <c r="BQ385" i="2"/>
  <c r="BP385" i="2"/>
  <c r="BO385" i="2"/>
  <c r="BN385" i="2"/>
  <c r="BM385" i="2"/>
  <c r="BL385" i="2"/>
  <c r="BK385" i="2"/>
  <c r="BJ385" i="2"/>
  <c r="BB385" i="2"/>
  <c r="AT385" i="2"/>
  <c r="AL385" i="2"/>
  <c r="AD385" i="2"/>
  <c r="BQ384" i="2"/>
  <c r="BP384" i="2"/>
  <c r="BO384" i="2"/>
  <c r="BN384" i="2"/>
  <c r="BM384" i="2"/>
  <c r="BL384" i="2"/>
  <c r="BK384" i="2"/>
  <c r="BJ384" i="2"/>
  <c r="BB384" i="2"/>
  <c r="AT384" i="2"/>
  <c r="AL384" i="2"/>
  <c r="AD384" i="2"/>
  <c r="BQ383" i="2"/>
  <c r="BP383" i="2"/>
  <c r="BO383" i="2"/>
  <c r="BN383" i="2"/>
  <c r="BM383" i="2"/>
  <c r="BL383" i="2"/>
  <c r="BJ383" i="2"/>
  <c r="AU383" i="2"/>
  <c r="BB383" i="2" s="1"/>
  <c r="AT383" i="2"/>
  <c r="AE383" i="2"/>
  <c r="AL383" i="2" s="1"/>
  <c r="W383" i="2"/>
  <c r="AD383" i="2" s="1"/>
  <c r="BQ382" i="2"/>
  <c r="BP382" i="2"/>
  <c r="BO382" i="2"/>
  <c r="BN382" i="2"/>
  <c r="BL382" i="2"/>
  <c r="BK382" i="2"/>
  <c r="BJ382" i="2"/>
  <c r="AW382" i="2"/>
  <c r="AO382" i="2"/>
  <c r="AT382" i="2" s="1"/>
  <c r="AL382" i="2"/>
  <c r="AD382" i="2"/>
  <c r="BQ381" i="2"/>
  <c r="BP381" i="2"/>
  <c r="BO381" i="2"/>
  <c r="BN381" i="2"/>
  <c r="BM381" i="2"/>
  <c r="BL381" i="2"/>
  <c r="BK381" i="2"/>
  <c r="BJ381" i="2"/>
  <c r="BB381" i="2"/>
  <c r="AT381" i="2"/>
  <c r="AL381" i="2"/>
  <c r="AD381" i="2"/>
  <c r="BQ380" i="2"/>
  <c r="BP380" i="2"/>
  <c r="BO380" i="2"/>
  <c r="BN380" i="2"/>
  <c r="BM380" i="2"/>
  <c r="BL380" i="2"/>
  <c r="BK380" i="2"/>
  <c r="BJ380" i="2"/>
  <c r="BB380" i="2"/>
  <c r="AT380" i="2"/>
  <c r="AL380" i="2"/>
  <c r="AD380" i="2"/>
  <c r="BQ379" i="2"/>
  <c r="BP379" i="2"/>
  <c r="BO379" i="2"/>
  <c r="BN379" i="2"/>
  <c r="BM379" i="2"/>
  <c r="BL379" i="2"/>
  <c r="BK379" i="2"/>
  <c r="BJ379" i="2"/>
  <c r="BB379" i="2"/>
  <c r="AT379" i="2"/>
  <c r="AL379" i="2"/>
  <c r="AD379" i="2"/>
  <c r="BQ378" i="2"/>
  <c r="BP378" i="2"/>
  <c r="BO378" i="2"/>
  <c r="BN378" i="2"/>
  <c r="BM378" i="2"/>
  <c r="BL378" i="2"/>
  <c r="BK378" i="2"/>
  <c r="BJ378" i="2"/>
  <c r="BB378" i="2"/>
  <c r="AT378" i="2"/>
  <c r="AL378" i="2"/>
  <c r="AD378" i="2"/>
  <c r="BQ377" i="2"/>
  <c r="BP377" i="2"/>
  <c r="BO377" i="2"/>
  <c r="BN377" i="2"/>
  <c r="BM377" i="2"/>
  <c r="BL377" i="2"/>
  <c r="BK377" i="2"/>
  <c r="BJ377" i="2"/>
  <c r="BB377" i="2"/>
  <c r="AT377" i="2"/>
  <c r="AL377" i="2"/>
  <c r="AD377" i="2"/>
  <c r="BQ376" i="2"/>
  <c r="BP376" i="2"/>
  <c r="BO376" i="2"/>
  <c r="BN376" i="2"/>
  <c r="BM376" i="2"/>
  <c r="BL376" i="2"/>
  <c r="BK376" i="2"/>
  <c r="BJ376" i="2"/>
  <c r="BB376" i="2"/>
  <c r="AT376" i="2"/>
  <c r="AL376" i="2"/>
  <c r="AD376" i="2"/>
  <c r="BQ375" i="2"/>
  <c r="BP375" i="2"/>
  <c r="BO375" i="2"/>
  <c r="BN375" i="2"/>
  <c r="BM375" i="2"/>
  <c r="BL375" i="2"/>
  <c r="BK375" i="2"/>
  <c r="BJ375" i="2"/>
  <c r="BB375" i="2"/>
  <c r="AT375" i="2"/>
  <c r="AL375" i="2"/>
  <c r="AD375" i="2"/>
  <c r="BQ374" i="2"/>
  <c r="BP374" i="2"/>
  <c r="BO374" i="2"/>
  <c r="BN374" i="2"/>
  <c r="BM374" i="2"/>
  <c r="BL374" i="2"/>
  <c r="BK374" i="2"/>
  <c r="BJ374" i="2"/>
  <c r="BB374" i="2"/>
  <c r="AT374" i="2"/>
  <c r="AL374" i="2"/>
  <c r="AD374" i="2"/>
  <c r="BQ373" i="2"/>
  <c r="BP373" i="2"/>
  <c r="BO373" i="2"/>
  <c r="BN373" i="2"/>
  <c r="BM373" i="2"/>
  <c r="BL373" i="2"/>
  <c r="BK373" i="2"/>
  <c r="BJ373" i="2"/>
  <c r="BB373" i="2"/>
  <c r="AT373" i="2"/>
  <c r="AL373" i="2"/>
  <c r="AD373" i="2"/>
  <c r="BQ372" i="2"/>
  <c r="BP372" i="2"/>
  <c r="BO372" i="2"/>
  <c r="BN372" i="2"/>
  <c r="BM372" i="2"/>
  <c r="BL372" i="2"/>
  <c r="BK372" i="2"/>
  <c r="BJ372" i="2"/>
  <c r="BB372" i="2"/>
  <c r="AT372" i="2"/>
  <c r="AL372" i="2"/>
  <c r="AD372" i="2"/>
  <c r="BP371" i="2"/>
  <c r="BR371" i="2" s="1"/>
  <c r="BJ371" i="2"/>
  <c r="BB371" i="2"/>
  <c r="AT371" i="2"/>
  <c r="BQ370" i="2"/>
  <c r="BR370" i="2" s="1"/>
  <c r="AL370" i="2"/>
  <c r="BQ369" i="2"/>
  <c r="BP369" i="2"/>
  <c r="BO369" i="2"/>
  <c r="BN369" i="2"/>
  <c r="BM369" i="2"/>
  <c r="BL369" i="2"/>
  <c r="BK369" i="2"/>
  <c r="BJ369" i="2"/>
  <c r="BB369" i="2"/>
  <c r="AT369" i="2"/>
  <c r="AL369" i="2"/>
  <c r="AD369" i="2"/>
  <c r="BQ368" i="2"/>
  <c r="BP368" i="2"/>
  <c r="BO368" i="2"/>
  <c r="BN368" i="2"/>
  <c r="BM368" i="2"/>
  <c r="BL368" i="2"/>
  <c r="BK368" i="2"/>
  <c r="BJ368" i="2"/>
  <c r="BB368" i="2"/>
  <c r="AT368" i="2"/>
  <c r="AL368" i="2"/>
  <c r="AD368" i="2"/>
  <c r="BQ367" i="2"/>
  <c r="BP367" i="2"/>
  <c r="BO367" i="2"/>
  <c r="BN367" i="2"/>
  <c r="BM367" i="2"/>
  <c r="BL367" i="2"/>
  <c r="BK367" i="2"/>
  <c r="BJ367" i="2"/>
  <c r="BB367" i="2"/>
  <c r="AT367" i="2"/>
  <c r="AL367" i="2"/>
  <c r="AD367" i="2"/>
  <c r="BQ366" i="2"/>
  <c r="BP366" i="2"/>
  <c r="BO366" i="2"/>
  <c r="BN366" i="2"/>
  <c r="BM366" i="2"/>
  <c r="BL366" i="2"/>
  <c r="BK366" i="2"/>
  <c r="BJ366" i="2"/>
  <c r="BB366" i="2"/>
  <c r="AT366" i="2"/>
  <c r="AL366" i="2"/>
  <c r="AD366" i="2"/>
  <c r="BQ365" i="2"/>
  <c r="BP365" i="2"/>
  <c r="BO365" i="2"/>
  <c r="BN365" i="2"/>
  <c r="BM365" i="2"/>
  <c r="BL365" i="2"/>
  <c r="BK365" i="2"/>
  <c r="BJ365" i="2"/>
  <c r="BB365" i="2"/>
  <c r="AT365" i="2"/>
  <c r="AL365" i="2"/>
  <c r="AD365" i="2"/>
  <c r="BQ364" i="2"/>
  <c r="BP364" i="2"/>
  <c r="BO364" i="2"/>
  <c r="BN364" i="2"/>
  <c r="BM364" i="2"/>
  <c r="BL364" i="2"/>
  <c r="BK364" i="2"/>
  <c r="BJ364" i="2"/>
  <c r="BB364" i="2"/>
  <c r="AT364" i="2"/>
  <c r="AL364" i="2"/>
  <c r="AD364" i="2"/>
  <c r="BQ363" i="2"/>
  <c r="BP363" i="2"/>
  <c r="BO363" i="2"/>
  <c r="BN363" i="2"/>
  <c r="BM363" i="2"/>
  <c r="BL363" i="2"/>
  <c r="BK363" i="2"/>
  <c r="BJ363" i="2"/>
  <c r="BB363" i="2"/>
  <c r="AT363" i="2"/>
  <c r="AL363" i="2"/>
  <c r="AD363" i="2"/>
  <c r="BQ362" i="2"/>
  <c r="BP362" i="2"/>
  <c r="BO362" i="2"/>
  <c r="BN362" i="2"/>
  <c r="BM362" i="2"/>
  <c r="BL362" i="2"/>
  <c r="BK362" i="2"/>
  <c r="BJ362" i="2"/>
  <c r="BB362" i="2"/>
  <c r="AT362" i="2"/>
  <c r="AL362" i="2"/>
  <c r="AD362" i="2"/>
  <c r="BQ361" i="2"/>
  <c r="BP361" i="2"/>
  <c r="BO361" i="2"/>
  <c r="BN361" i="2"/>
  <c r="BM361" i="2"/>
  <c r="BL361" i="2"/>
  <c r="BK361" i="2"/>
  <c r="BJ361" i="2"/>
  <c r="BB361" i="2"/>
  <c r="AT361" i="2"/>
  <c r="AL361" i="2"/>
  <c r="AD361" i="2"/>
  <c r="BQ360" i="2"/>
  <c r="BP360" i="2"/>
  <c r="BO360" i="2"/>
  <c r="BN360" i="2"/>
  <c r="BM360" i="2"/>
  <c r="BL360" i="2"/>
  <c r="BK360" i="2"/>
  <c r="BJ360" i="2"/>
  <c r="BB360" i="2"/>
  <c r="AT360" i="2"/>
  <c r="AL360" i="2"/>
  <c r="AD360" i="2"/>
  <c r="BQ359" i="2"/>
  <c r="BP359" i="2"/>
  <c r="BO359" i="2"/>
  <c r="BN359" i="2"/>
  <c r="BM359" i="2"/>
  <c r="BL359" i="2"/>
  <c r="BJ359" i="2"/>
  <c r="AU359" i="2"/>
  <c r="BK359" i="2" s="1"/>
  <c r="AT359" i="2"/>
  <c r="AL359" i="2"/>
  <c r="AD359" i="2"/>
  <c r="BQ358" i="2"/>
  <c r="BP358" i="2"/>
  <c r="BO358" i="2"/>
  <c r="BN358" i="2"/>
  <c r="BM358" i="2"/>
  <c r="BL358" i="2"/>
  <c r="BK358" i="2"/>
  <c r="BJ358" i="2"/>
  <c r="BB358" i="2"/>
  <c r="AT358" i="2"/>
  <c r="AL358" i="2"/>
  <c r="AD358" i="2"/>
  <c r="BQ357" i="2"/>
  <c r="BP357" i="2"/>
  <c r="BO357" i="2"/>
  <c r="BN357" i="2"/>
  <c r="BM357" i="2"/>
  <c r="BL357" i="2"/>
  <c r="BK357" i="2"/>
  <c r="BJ357" i="2"/>
  <c r="BB357" i="2"/>
  <c r="AT357" i="2"/>
  <c r="AL357" i="2"/>
  <c r="AD357" i="2"/>
  <c r="BQ356" i="2"/>
  <c r="BP356" i="2"/>
  <c r="BO356" i="2"/>
  <c r="BN356" i="2"/>
  <c r="BM356" i="2"/>
  <c r="BL356" i="2"/>
  <c r="BK356" i="2"/>
  <c r="BJ356" i="2"/>
  <c r="BB356" i="2"/>
  <c r="AT356" i="2"/>
  <c r="AL356" i="2"/>
  <c r="AD356" i="2"/>
  <c r="BQ355" i="2"/>
  <c r="BP355" i="2"/>
  <c r="BO355" i="2"/>
  <c r="BN355" i="2"/>
  <c r="BM355" i="2"/>
  <c r="BL355" i="2"/>
  <c r="BK355" i="2"/>
  <c r="BJ355" i="2"/>
  <c r="BB355" i="2"/>
  <c r="AT355" i="2"/>
  <c r="AL355" i="2"/>
  <c r="AD355" i="2"/>
  <c r="BQ354" i="2"/>
  <c r="BP354" i="2"/>
  <c r="BO354" i="2"/>
  <c r="BN354" i="2"/>
  <c r="BM354" i="2"/>
  <c r="BL354" i="2"/>
  <c r="BK354" i="2"/>
  <c r="BJ354" i="2"/>
  <c r="BB354" i="2"/>
  <c r="AT354" i="2"/>
  <c r="AL354" i="2"/>
  <c r="AD354" i="2"/>
  <c r="BQ353" i="2"/>
  <c r="BP353" i="2"/>
  <c r="BO353" i="2"/>
  <c r="BN353" i="2"/>
  <c r="BM353" i="2"/>
  <c r="BL353" i="2"/>
  <c r="BK353" i="2"/>
  <c r="BJ353" i="2"/>
  <c r="BB353" i="2"/>
  <c r="AT353" i="2"/>
  <c r="AL353" i="2"/>
  <c r="AD353" i="2"/>
  <c r="BQ352" i="2"/>
  <c r="BP352" i="2"/>
  <c r="BO352" i="2"/>
  <c r="BN352" i="2"/>
  <c r="BM352" i="2"/>
  <c r="BL352" i="2"/>
  <c r="BK352" i="2"/>
  <c r="BJ352" i="2"/>
  <c r="BB352" i="2"/>
  <c r="AT352" i="2"/>
  <c r="AL352" i="2"/>
  <c r="AD352" i="2"/>
  <c r="BQ351" i="2"/>
  <c r="BP351" i="2"/>
  <c r="BO351" i="2"/>
  <c r="BN351" i="2"/>
  <c r="BM351" i="2"/>
  <c r="BL351" i="2"/>
  <c r="BK351" i="2"/>
  <c r="BJ351" i="2"/>
  <c r="BB351" i="2"/>
  <c r="AT351" i="2"/>
  <c r="AL351" i="2"/>
  <c r="AD351" i="2"/>
  <c r="BQ350" i="2"/>
  <c r="BP350" i="2"/>
  <c r="BO350" i="2"/>
  <c r="BN350" i="2"/>
  <c r="BM350" i="2"/>
  <c r="BL350" i="2"/>
  <c r="BK350" i="2"/>
  <c r="BJ350" i="2"/>
  <c r="BB350" i="2"/>
  <c r="AT350" i="2"/>
  <c r="AL350" i="2"/>
  <c r="AD350" i="2"/>
  <c r="BQ349" i="2"/>
  <c r="BP349" i="2"/>
  <c r="BO349" i="2"/>
  <c r="BN349" i="2"/>
  <c r="BM349" i="2"/>
  <c r="BL349" i="2"/>
  <c r="BK349" i="2"/>
  <c r="BJ349" i="2"/>
  <c r="BB349" i="2"/>
  <c r="AT349" i="2"/>
  <c r="AL349" i="2"/>
  <c r="AD349" i="2"/>
  <c r="BQ348" i="2"/>
  <c r="BP348" i="2"/>
  <c r="BO348" i="2"/>
  <c r="BN348" i="2"/>
  <c r="BM348" i="2"/>
  <c r="BL348" i="2"/>
  <c r="BK348" i="2"/>
  <c r="BJ348" i="2"/>
  <c r="BB348" i="2"/>
  <c r="AT348" i="2"/>
  <c r="AL348" i="2"/>
  <c r="AD348" i="2"/>
  <c r="BQ347" i="2"/>
  <c r="BP347" i="2"/>
  <c r="BO347" i="2"/>
  <c r="BN347" i="2"/>
  <c r="BM347" i="2"/>
  <c r="BL347" i="2"/>
  <c r="BK347" i="2"/>
  <c r="BJ347" i="2"/>
  <c r="BB347" i="2"/>
  <c r="AT347" i="2"/>
  <c r="AL347" i="2"/>
  <c r="AD347" i="2"/>
  <c r="BQ346" i="2"/>
  <c r="BP346" i="2"/>
  <c r="BO346" i="2"/>
  <c r="BN346" i="2"/>
  <c r="BM346" i="2"/>
  <c r="BL346" i="2"/>
  <c r="BK346" i="2"/>
  <c r="BJ346" i="2"/>
  <c r="BB346" i="2"/>
  <c r="AT346" i="2"/>
  <c r="AL346" i="2"/>
  <c r="AD346" i="2"/>
  <c r="BQ345" i="2"/>
  <c r="BP345" i="2"/>
  <c r="BO345" i="2"/>
  <c r="BN345" i="2"/>
  <c r="BM345" i="2"/>
  <c r="BL345" i="2"/>
  <c r="BK345" i="2"/>
  <c r="BJ345" i="2"/>
  <c r="BB345" i="2"/>
  <c r="AT345" i="2"/>
  <c r="AL345" i="2"/>
  <c r="AD345" i="2"/>
  <c r="BQ344" i="2"/>
  <c r="BP344" i="2"/>
  <c r="BO344" i="2"/>
  <c r="BN344" i="2"/>
  <c r="BM344" i="2"/>
  <c r="BL344" i="2"/>
  <c r="BK344" i="2"/>
  <c r="BJ344" i="2"/>
  <c r="BB344" i="2"/>
  <c r="AT344" i="2"/>
  <c r="AL344" i="2"/>
  <c r="AD344" i="2"/>
  <c r="BQ343" i="2"/>
  <c r="BP343" i="2"/>
  <c r="BO343" i="2"/>
  <c r="BN343" i="2"/>
  <c r="BM343" i="2"/>
  <c r="BL343" i="2"/>
  <c r="BK343" i="2"/>
  <c r="BJ343" i="2"/>
  <c r="BB343" i="2"/>
  <c r="AT343" i="2"/>
  <c r="AL343" i="2"/>
  <c r="AD343" i="2"/>
  <c r="BQ342" i="2"/>
  <c r="BP342" i="2"/>
  <c r="BO342" i="2"/>
  <c r="BN342" i="2"/>
  <c r="BM342" i="2"/>
  <c r="BL342" i="2"/>
  <c r="BK342" i="2"/>
  <c r="BJ342" i="2"/>
  <c r="BB342" i="2"/>
  <c r="AT342" i="2"/>
  <c r="AL342" i="2"/>
  <c r="AD342" i="2"/>
  <c r="BQ341" i="2"/>
  <c r="BP341" i="2"/>
  <c r="BO341" i="2"/>
  <c r="BN341" i="2"/>
  <c r="BM341" i="2"/>
  <c r="BL341" i="2"/>
  <c r="BK341" i="2"/>
  <c r="BJ341" i="2"/>
  <c r="BB341" i="2"/>
  <c r="AT341" i="2"/>
  <c r="AL341" i="2"/>
  <c r="AD341" i="2"/>
  <c r="BQ340" i="2"/>
  <c r="BP340" i="2"/>
  <c r="BO340" i="2"/>
  <c r="BN340" i="2"/>
  <c r="BM340" i="2"/>
  <c r="BL340" i="2"/>
  <c r="BK340" i="2"/>
  <c r="BJ340" i="2"/>
  <c r="BB340" i="2"/>
  <c r="AT340" i="2"/>
  <c r="AL340" i="2"/>
  <c r="AD340" i="2"/>
  <c r="BQ339" i="2"/>
  <c r="BP339" i="2"/>
  <c r="BO339" i="2"/>
  <c r="BN339" i="2"/>
  <c r="BM339" i="2"/>
  <c r="BL339" i="2"/>
  <c r="BK339" i="2"/>
  <c r="BJ339" i="2"/>
  <c r="BB339" i="2"/>
  <c r="AT339" i="2"/>
  <c r="AL339" i="2"/>
  <c r="AD339" i="2"/>
  <c r="BQ338" i="2"/>
  <c r="BP338" i="2"/>
  <c r="BO338" i="2"/>
  <c r="BN338" i="2"/>
  <c r="BM338" i="2"/>
  <c r="BL338" i="2"/>
  <c r="BK338" i="2"/>
  <c r="BJ338" i="2"/>
  <c r="BB338" i="2"/>
  <c r="AT338" i="2"/>
  <c r="AL338" i="2"/>
  <c r="AD338" i="2"/>
  <c r="BQ337" i="2"/>
  <c r="BP337" i="2"/>
  <c r="BO337" i="2"/>
  <c r="BN337" i="2"/>
  <c r="BM337" i="2"/>
  <c r="BL337" i="2"/>
  <c r="BK337" i="2"/>
  <c r="BJ337" i="2"/>
  <c r="BB337" i="2"/>
  <c r="AT337" i="2"/>
  <c r="AL337" i="2"/>
  <c r="AD337" i="2"/>
  <c r="BQ336" i="2"/>
  <c r="BP336" i="2"/>
  <c r="BO336" i="2"/>
  <c r="BN336" i="2"/>
  <c r="BM336" i="2"/>
  <c r="BL336" i="2"/>
  <c r="BK336" i="2"/>
  <c r="BJ336" i="2"/>
  <c r="BB336" i="2"/>
  <c r="AT336" i="2"/>
  <c r="AL336" i="2"/>
  <c r="AD336" i="2"/>
  <c r="BQ335" i="2"/>
  <c r="BP335" i="2"/>
  <c r="BO335" i="2"/>
  <c r="BN335" i="2"/>
  <c r="BM335" i="2"/>
  <c r="BL335" i="2"/>
  <c r="BK335" i="2"/>
  <c r="BJ335" i="2"/>
  <c r="BB335" i="2"/>
  <c r="AT335" i="2"/>
  <c r="AL335" i="2"/>
  <c r="AD335" i="2"/>
  <c r="BQ334" i="2"/>
  <c r="BP334" i="2"/>
  <c r="BO334" i="2"/>
  <c r="BN334" i="2"/>
  <c r="BM334" i="2"/>
  <c r="BL334" i="2"/>
  <c r="BK334" i="2"/>
  <c r="BJ334" i="2"/>
  <c r="BB334" i="2"/>
  <c r="AT334" i="2"/>
  <c r="AL334" i="2"/>
  <c r="AD334" i="2"/>
  <c r="BQ333" i="2"/>
  <c r="BP333" i="2"/>
  <c r="BO333" i="2"/>
  <c r="BN333" i="2"/>
  <c r="BM333" i="2"/>
  <c r="BL333" i="2"/>
  <c r="BK333" i="2"/>
  <c r="BJ333" i="2"/>
  <c r="BB333" i="2"/>
  <c r="AT333" i="2"/>
  <c r="AL333" i="2"/>
  <c r="AD333" i="2"/>
  <c r="BQ332" i="2"/>
  <c r="BP332" i="2"/>
  <c r="BO332" i="2"/>
  <c r="BN332" i="2"/>
  <c r="BM332" i="2"/>
  <c r="BL332" i="2"/>
  <c r="BK332" i="2"/>
  <c r="BJ332" i="2"/>
  <c r="BB332" i="2"/>
  <c r="AT332" i="2"/>
  <c r="AL332" i="2"/>
  <c r="AD332" i="2"/>
  <c r="BQ331" i="2"/>
  <c r="BP331" i="2"/>
  <c r="BO331" i="2"/>
  <c r="BN331" i="2"/>
  <c r="BM331" i="2"/>
  <c r="BL331" i="2"/>
  <c r="BK331" i="2"/>
  <c r="BJ331" i="2"/>
  <c r="BB331" i="2"/>
  <c r="AT331" i="2"/>
  <c r="AL331" i="2"/>
  <c r="AD331" i="2"/>
  <c r="BQ330" i="2"/>
  <c r="BP330" i="2"/>
  <c r="BO330" i="2"/>
  <c r="BN330" i="2"/>
  <c r="BM330" i="2"/>
  <c r="BL330" i="2"/>
  <c r="BK330" i="2"/>
  <c r="BJ330" i="2"/>
  <c r="BB330" i="2"/>
  <c r="AT330" i="2"/>
  <c r="AL330" i="2"/>
  <c r="AD330" i="2"/>
  <c r="BQ329" i="2"/>
  <c r="BP329" i="2"/>
  <c r="BO329" i="2"/>
  <c r="BN329" i="2"/>
  <c r="BM329" i="2"/>
  <c r="BL329" i="2"/>
  <c r="BK329" i="2"/>
  <c r="BJ329" i="2"/>
  <c r="BB329" i="2"/>
  <c r="AT329" i="2"/>
  <c r="AL329" i="2"/>
  <c r="AD329" i="2"/>
  <c r="BQ328" i="2"/>
  <c r="BP328" i="2"/>
  <c r="BO328" i="2"/>
  <c r="BN328" i="2"/>
  <c r="BM328" i="2"/>
  <c r="BL328" i="2"/>
  <c r="BK328" i="2"/>
  <c r="BJ328" i="2"/>
  <c r="BB328" i="2"/>
  <c r="AT328" i="2"/>
  <c r="AL328" i="2"/>
  <c r="AD328" i="2"/>
  <c r="BQ327" i="2"/>
  <c r="BP327" i="2"/>
  <c r="BO327" i="2"/>
  <c r="BN327" i="2"/>
  <c r="BM327" i="2"/>
  <c r="BL327" i="2"/>
  <c r="BK327" i="2"/>
  <c r="BJ327" i="2"/>
  <c r="BB327" i="2"/>
  <c r="AT327" i="2"/>
  <c r="AL327" i="2"/>
  <c r="AD327" i="2"/>
  <c r="BQ326" i="2"/>
  <c r="BP326" i="2"/>
  <c r="BO326" i="2"/>
  <c r="BN326" i="2"/>
  <c r="BM326" i="2"/>
  <c r="BL326" i="2"/>
  <c r="BK326" i="2"/>
  <c r="BJ326" i="2"/>
  <c r="BB326" i="2"/>
  <c r="AT326" i="2"/>
  <c r="AL326" i="2"/>
  <c r="AD326" i="2"/>
  <c r="BQ325" i="2"/>
  <c r="BP325" i="2"/>
  <c r="BO325" i="2"/>
  <c r="BN325" i="2"/>
  <c r="BM325" i="2"/>
  <c r="BL325" i="2"/>
  <c r="BJ325" i="2"/>
  <c r="AU325" i="2"/>
  <c r="BK325" i="2" s="1"/>
  <c r="AT325" i="2"/>
  <c r="AL325" i="2"/>
  <c r="AD325" i="2"/>
  <c r="BQ324" i="2"/>
  <c r="BP324" i="2"/>
  <c r="BO324" i="2"/>
  <c r="BN324" i="2"/>
  <c r="BM324" i="2"/>
  <c r="BL324" i="2"/>
  <c r="BK324" i="2"/>
  <c r="BJ324" i="2"/>
  <c r="BB324" i="2"/>
  <c r="AT324" i="2"/>
  <c r="AL324" i="2"/>
  <c r="AD324" i="2"/>
  <c r="BQ323" i="2"/>
  <c r="BP323" i="2"/>
  <c r="BO323" i="2"/>
  <c r="BN323" i="2"/>
  <c r="BM323" i="2"/>
  <c r="BL323" i="2"/>
  <c r="BK323" i="2"/>
  <c r="BJ323" i="2"/>
  <c r="BB323" i="2"/>
  <c r="AT323" i="2"/>
  <c r="AL323" i="2"/>
  <c r="AD323" i="2"/>
  <c r="BQ322" i="2"/>
  <c r="BP322" i="2"/>
  <c r="BO322" i="2"/>
  <c r="BN322" i="2"/>
  <c r="BM322" i="2"/>
  <c r="BL322" i="2"/>
  <c r="BK322" i="2"/>
  <c r="BJ322" i="2"/>
  <c r="BB322" i="2"/>
  <c r="AT322" i="2"/>
  <c r="AL322" i="2"/>
  <c r="AD322" i="2"/>
  <c r="BQ321" i="2"/>
  <c r="BP321" i="2"/>
  <c r="BO321" i="2"/>
  <c r="BN321" i="2"/>
  <c r="BM321" i="2"/>
  <c r="BL321" i="2"/>
  <c r="BJ321" i="2"/>
  <c r="AU321" i="2"/>
  <c r="BK321" i="2" s="1"/>
  <c r="AT321" i="2"/>
  <c r="AL321" i="2"/>
  <c r="AD321" i="2"/>
  <c r="BQ320" i="2"/>
  <c r="BP320" i="2"/>
  <c r="BO320" i="2"/>
  <c r="BN320" i="2"/>
  <c r="BM320" i="2"/>
  <c r="BL320" i="2"/>
  <c r="BK320" i="2"/>
  <c r="BJ320" i="2"/>
  <c r="BB320" i="2"/>
  <c r="AT320" i="2"/>
  <c r="AL320" i="2"/>
  <c r="AD320" i="2"/>
  <c r="BQ319" i="2"/>
  <c r="BP319" i="2"/>
  <c r="BO319" i="2"/>
  <c r="BN319" i="2"/>
  <c r="BM319" i="2"/>
  <c r="BL319" i="2"/>
  <c r="BK319" i="2"/>
  <c r="BJ319" i="2"/>
  <c r="BB319" i="2"/>
  <c r="AT319" i="2"/>
  <c r="AL319" i="2"/>
  <c r="AD319" i="2"/>
  <c r="BQ318" i="2"/>
  <c r="BP318" i="2"/>
  <c r="BO318" i="2"/>
  <c r="BN318" i="2"/>
  <c r="BM318" i="2"/>
  <c r="BL318" i="2"/>
  <c r="BK318" i="2"/>
  <c r="BJ318" i="2"/>
  <c r="BB318" i="2"/>
  <c r="AT318" i="2"/>
  <c r="AL318" i="2"/>
  <c r="AD318" i="2"/>
  <c r="BQ317" i="2"/>
  <c r="BP317" i="2"/>
  <c r="BO317" i="2"/>
  <c r="BN317" i="2"/>
  <c r="BM317" i="2"/>
  <c r="BL317" i="2"/>
  <c r="BK317" i="2"/>
  <c r="BJ317" i="2"/>
  <c r="BB317" i="2"/>
  <c r="AT317" i="2"/>
  <c r="AL317" i="2"/>
  <c r="AD317" i="2"/>
  <c r="BQ316" i="2"/>
  <c r="BP316" i="2"/>
  <c r="BO316" i="2"/>
  <c r="BN316" i="2"/>
  <c r="BM316" i="2"/>
  <c r="BL316" i="2"/>
  <c r="BJ316" i="2"/>
  <c r="AU316" i="2"/>
  <c r="AT316" i="2"/>
  <c r="AL316" i="2"/>
  <c r="AD316" i="2"/>
  <c r="BQ315" i="2"/>
  <c r="BP315" i="2"/>
  <c r="BO315" i="2"/>
  <c r="BN315" i="2"/>
  <c r="BM315" i="2"/>
  <c r="BL315" i="2"/>
  <c r="BK315" i="2"/>
  <c r="BJ315" i="2"/>
  <c r="BB315" i="2"/>
  <c r="AT315" i="2"/>
  <c r="AL315" i="2"/>
  <c r="AD315" i="2"/>
  <c r="BQ314" i="2"/>
  <c r="BP314" i="2"/>
  <c r="BO314" i="2"/>
  <c r="BN314" i="2"/>
  <c r="BM314" i="2"/>
  <c r="BL314" i="2"/>
  <c r="BK314" i="2"/>
  <c r="BJ314" i="2"/>
  <c r="BB314" i="2"/>
  <c r="AT314" i="2"/>
  <c r="AL314" i="2"/>
  <c r="AD314" i="2"/>
  <c r="BQ313" i="2"/>
  <c r="BP313" i="2"/>
  <c r="BO313" i="2"/>
  <c r="BN313" i="2"/>
  <c r="BM313" i="2"/>
  <c r="BL313" i="2"/>
  <c r="BK313" i="2"/>
  <c r="BJ313" i="2"/>
  <c r="BB313" i="2"/>
  <c r="AT313" i="2"/>
  <c r="AL313" i="2"/>
  <c r="AD313" i="2"/>
  <c r="BQ312" i="2"/>
  <c r="BP312" i="2"/>
  <c r="BO312" i="2"/>
  <c r="BN312" i="2"/>
  <c r="BM312" i="2"/>
  <c r="BL312" i="2"/>
  <c r="BK312" i="2"/>
  <c r="BJ312" i="2"/>
  <c r="BB312" i="2"/>
  <c r="AT312" i="2"/>
  <c r="AL312" i="2"/>
  <c r="AD312" i="2"/>
  <c r="BQ311" i="2"/>
  <c r="BP311" i="2"/>
  <c r="BO311" i="2"/>
  <c r="BN311" i="2"/>
  <c r="BM311" i="2"/>
  <c r="BL311" i="2"/>
  <c r="BK311" i="2"/>
  <c r="BJ311" i="2"/>
  <c r="BB311" i="2"/>
  <c r="AT311" i="2"/>
  <c r="AL311" i="2"/>
  <c r="AD311" i="2"/>
  <c r="BQ310" i="2"/>
  <c r="BP310" i="2"/>
  <c r="BO310" i="2"/>
  <c r="BN310" i="2"/>
  <c r="BM310" i="2"/>
  <c r="BL310" i="2"/>
  <c r="BK310" i="2"/>
  <c r="BJ310" i="2"/>
  <c r="BB310" i="2"/>
  <c r="AT310" i="2"/>
  <c r="AL310" i="2"/>
  <c r="AD310" i="2"/>
  <c r="BQ309" i="2"/>
  <c r="BP309" i="2"/>
  <c r="BO309" i="2"/>
  <c r="BN309" i="2"/>
  <c r="BM309" i="2"/>
  <c r="BL309" i="2"/>
  <c r="BK309" i="2"/>
  <c r="BJ309" i="2"/>
  <c r="BB309" i="2"/>
  <c r="AT309" i="2"/>
  <c r="AL309" i="2"/>
  <c r="AD309" i="2"/>
  <c r="BQ308" i="2"/>
  <c r="BP308" i="2"/>
  <c r="BO308" i="2"/>
  <c r="BN308" i="2"/>
  <c r="BM308" i="2"/>
  <c r="BL308" i="2"/>
  <c r="BK308" i="2"/>
  <c r="BJ308" i="2"/>
  <c r="BB308" i="2"/>
  <c r="AT308" i="2"/>
  <c r="AL308" i="2"/>
  <c r="AD308" i="2"/>
  <c r="BQ307" i="2"/>
  <c r="BP307" i="2"/>
  <c r="BO307" i="2"/>
  <c r="BN307" i="2"/>
  <c r="BM307" i="2"/>
  <c r="BL307" i="2"/>
  <c r="BK307" i="2"/>
  <c r="BJ307" i="2"/>
  <c r="BB307" i="2"/>
  <c r="AT307" i="2"/>
  <c r="AL307" i="2"/>
  <c r="AD307" i="2"/>
  <c r="BQ306" i="2"/>
  <c r="BP306" i="2"/>
  <c r="BO306" i="2"/>
  <c r="BN306" i="2"/>
  <c r="BM306" i="2"/>
  <c r="BL306" i="2"/>
  <c r="BK306" i="2"/>
  <c r="BJ306" i="2"/>
  <c r="BB306" i="2"/>
  <c r="AT306" i="2"/>
  <c r="AL306" i="2"/>
  <c r="AD306" i="2"/>
  <c r="BQ305" i="2"/>
  <c r="BP305" i="2"/>
  <c r="BO305" i="2"/>
  <c r="BN305" i="2"/>
  <c r="BM305" i="2"/>
  <c r="BL305" i="2"/>
  <c r="BJ305" i="2"/>
  <c r="AU305" i="2"/>
  <c r="AT305" i="2"/>
  <c r="AL305" i="2"/>
  <c r="AD305" i="2"/>
  <c r="BQ304" i="2"/>
  <c r="BP304" i="2"/>
  <c r="BO304" i="2"/>
  <c r="BN304" i="2"/>
  <c r="BM304" i="2"/>
  <c r="BL304" i="2"/>
  <c r="BK304" i="2"/>
  <c r="BJ304" i="2"/>
  <c r="BB304" i="2"/>
  <c r="AT304" i="2"/>
  <c r="AL304" i="2"/>
  <c r="AD304" i="2"/>
  <c r="BQ303" i="2"/>
  <c r="BP303" i="2"/>
  <c r="BO303" i="2"/>
  <c r="BN303" i="2"/>
  <c r="BM303" i="2"/>
  <c r="BL303" i="2"/>
  <c r="BK303" i="2"/>
  <c r="BJ303" i="2"/>
  <c r="BB303" i="2"/>
  <c r="AT303" i="2"/>
  <c r="AL303" i="2"/>
  <c r="AD303" i="2"/>
  <c r="BQ302" i="2"/>
  <c r="BP302" i="2"/>
  <c r="BO302" i="2"/>
  <c r="BN302" i="2"/>
  <c r="BM302" i="2"/>
  <c r="BL302" i="2"/>
  <c r="BK302" i="2"/>
  <c r="BJ302" i="2"/>
  <c r="BB302" i="2"/>
  <c r="AT302" i="2"/>
  <c r="AL302" i="2"/>
  <c r="AD302" i="2"/>
  <c r="BQ301" i="2"/>
  <c r="BP301" i="2"/>
  <c r="BO301" i="2"/>
  <c r="BN301" i="2"/>
  <c r="BM301" i="2"/>
  <c r="BL301" i="2"/>
  <c r="BK301" i="2"/>
  <c r="BJ301" i="2"/>
  <c r="BB301" i="2"/>
  <c r="AT301" i="2"/>
  <c r="AL301" i="2"/>
  <c r="AD301" i="2"/>
  <c r="BQ300" i="2"/>
  <c r="BP300" i="2"/>
  <c r="BO300" i="2"/>
  <c r="BN300" i="2"/>
  <c r="BM300" i="2"/>
  <c r="BL300" i="2"/>
  <c r="BK300" i="2"/>
  <c r="BJ300" i="2"/>
  <c r="BB300" i="2"/>
  <c r="AT300" i="2"/>
  <c r="AL300" i="2"/>
  <c r="AD300" i="2"/>
  <c r="BQ299" i="2"/>
  <c r="BP299" i="2"/>
  <c r="BO299" i="2"/>
  <c r="BN299" i="2"/>
  <c r="BM299" i="2"/>
  <c r="BL299" i="2"/>
  <c r="BK299" i="2"/>
  <c r="BJ299" i="2"/>
  <c r="BB299" i="2"/>
  <c r="AT299" i="2"/>
  <c r="AL299" i="2"/>
  <c r="AD299" i="2"/>
  <c r="BQ298" i="2"/>
  <c r="BP298" i="2"/>
  <c r="BO298" i="2"/>
  <c r="BN298" i="2"/>
  <c r="BM298" i="2"/>
  <c r="BL298" i="2"/>
  <c r="BK298" i="2"/>
  <c r="BJ298" i="2"/>
  <c r="BB298" i="2"/>
  <c r="AT298" i="2"/>
  <c r="AL298" i="2"/>
  <c r="AD298" i="2"/>
  <c r="BQ297" i="2"/>
  <c r="BP297" i="2"/>
  <c r="BO297" i="2"/>
  <c r="BN297" i="2"/>
  <c r="BM297" i="2"/>
  <c r="BL297" i="2"/>
  <c r="BK297" i="2"/>
  <c r="BJ297" i="2"/>
  <c r="BB297" i="2"/>
  <c r="AT297" i="2"/>
  <c r="AL297" i="2"/>
  <c r="AD297" i="2"/>
  <c r="BQ296" i="2"/>
  <c r="BP296" i="2"/>
  <c r="BO296" i="2"/>
  <c r="BN296" i="2"/>
  <c r="BM296" i="2"/>
  <c r="BL296" i="2"/>
  <c r="BK296" i="2"/>
  <c r="BJ296" i="2"/>
  <c r="BB296" i="2"/>
  <c r="AT296" i="2"/>
  <c r="AL296" i="2"/>
  <c r="AD296" i="2"/>
  <c r="BQ295" i="2"/>
  <c r="BP295" i="2"/>
  <c r="BO295" i="2"/>
  <c r="BN295" i="2"/>
  <c r="BM295" i="2"/>
  <c r="BL295" i="2"/>
  <c r="BK295" i="2"/>
  <c r="BJ295" i="2"/>
  <c r="BB295" i="2"/>
  <c r="AT295" i="2"/>
  <c r="AL295" i="2"/>
  <c r="AD295" i="2"/>
  <c r="BQ294" i="2"/>
  <c r="BP294" i="2"/>
  <c r="BO294" i="2"/>
  <c r="BN294" i="2"/>
  <c r="BM294" i="2"/>
  <c r="BL294" i="2"/>
  <c r="BK294" i="2"/>
  <c r="BJ294" i="2"/>
  <c r="BB294" i="2"/>
  <c r="AT294" i="2"/>
  <c r="AL294" i="2"/>
  <c r="AD294" i="2"/>
  <c r="BQ293" i="2"/>
  <c r="BP293" i="2"/>
  <c r="BO293" i="2"/>
  <c r="BN293" i="2"/>
  <c r="BM293" i="2"/>
  <c r="BL293" i="2"/>
  <c r="BK293" i="2"/>
  <c r="BJ293" i="2"/>
  <c r="BB293" i="2"/>
  <c r="AT293" i="2"/>
  <c r="AL293" i="2"/>
  <c r="AD293" i="2"/>
  <c r="BQ292" i="2"/>
  <c r="BP292" i="2"/>
  <c r="BO292" i="2"/>
  <c r="BN292" i="2"/>
  <c r="BM292" i="2"/>
  <c r="BL292" i="2"/>
  <c r="BK292" i="2"/>
  <c r="BJ292" i="2"/>
  <c r="BB292" i="2"/>
  <c r="AT292" i="2"/>
  <c r="AL292" i="2"/>
  <c r="AD292" i="2"/>
  <c r="BQ291" i="2"/>
  <c r="BP291" i="2"/>
  <c r="BO291" i="2"/>
  <c r="BN291" i="2"/>
  <c r="BM291" i="2"/>
  <c r="BL291" i="2"/>
  <c r="BK291" i="2"/>
  <c r="BJ291" i="2"/>
  <c r="BB291" i="2"/>
  <c r="AT291" i="2"/>
  <c r="AL291" i="2"/>
  <c r="AD291" i="2"/>
  <c r="BQ290" i="2"/>
  <c r="BP290" i="2"/>
  <c r="BO290" i="2"/>
  <c r="BN290" i="2"/>
  <c r="BM290" i="2"/>
  <c r="BL290" i="2"/>
  <c r="BK290" i="2"/>
  <c r="BJ290" i="2"/>
  <c r="BB290" i="2"/>
  <c r="AT290" i="2"/>
  <c r="AL290" i="2"/>
  <c r="AD290" i="2"/>
  <c r="BQ289" i="2"/>
  <c r="BP289" i="2"/>
  <c r="BO289" i="2"/>
  <c r="BN289" i="2"/>
  <c r="BM289" i="2"/>
  <c r="BL289" i="2"/>
  <c r="BK289" i="2"/>
  <c r="BJ289" i="2"/>
  <c r="BB289" i="2"/>
  <c r="AT289" i="2"/>
  <c r="AL289" i="2"/>
  <c r="AD289" i="2"/>
  <c r="BQ288" i="2"/>
  <c r="BP288" i="2"/>
  <c r="BO288" i="2"/>
  <c r="BN288" i="2"/>
  <c r="BM288" i="2"/>
  <c r="BL288" i="2"/>
  <c r="BK288" i="2"/>
  <c r="BJ288" i="2"/>
  <c r="BB288" i="2"/>
  <c r="AT288" i="2"/>
  <c r="AL288" i="2"/>
  <c r="AD288" i="2"/>
  <c r="BQ287" i="2"/>
  <c r="BP287" i="2"/>
  <c r="BO287" i="2"/>
  <c r="BN287" i="2"/>
  <c r="BM287" i="2"/>
  <c r="BL287" i="2"/>
  <c r="BK287" i="2"/>
  <c r="BJ287" i="2"/>
  <c r="BB287" i="2"/>
  <c r="AT287" i="2"/>
  <c r="AL287" i="2"/>
  <c r="AD287" i="2"/>
  <c r="BQ286" i="2"/>
  <c r="BP286" i="2"/>
  <c r="BO286" i="2"/>
  <c r="BN286" i="2"/>
  <c r="BM286" i="2"/>
  <c r="BL286" i="2"/>
  <c r="BK286" i="2"/>
  <c r="BJ286" i="2"/>
  <c r="BB286" i="2"/>
  <c r="AT286" i="2"/>
  <c r="AL286" i="2"/>
  <c r="AD286" i="2"/>
  <c r="BQ285" i="2"/>
  <c r="BP285" i="2"/>
  <c r="BO285" i="2"/>
  <c r="BN285" i="2"/>
  <c r="BM285" i="2"/>
  <c r="BL285" i="2"/>
  <c r="BK285" i="2"/>
  <c r="BJ285" i="2"/>
  <c r="BB285" i="2"/>
  <c r="AT285" i="2"/>
  <c r="AL285" i="2"/>
  <c r="AD285" i="2"/>
  <c r="BQ284" i="2"/>
  <c r="BP284" i="2"/>
  <c r="BO284" i="2"/>
  <c r="BN284" i="2"/>
  <c r="BM284" i="2"/>
  <c r="BL284" i="2"/>
  <c r="BK284" i="2"/>
  <c r="BJ284" i="2"/>
  <c r="BB284" i="2"/>
  <c r="AT284" i="2"/>
  <c r="AL284" i="2"/>
  <c r="AD284" i="2"/>
  <c r="BQ283" i="2"/>
  <c r="BP283" i="2"/>
  <c r="BO283" i="2"/>
  <c r="BN283" i="2"/>
  <c r="BM283" i="2"/>
  <c r="BL283" i="2"/>
  <c r="BK283" i="2"/>
  <c r="BJ283" i="2"/>
  <c r="BB283" i="2"/>
  <c r="AT283" i="2"/>
  <c r="AL283" i="2"/>
  <c r="AD283" i="2"/>
  <c r="BQ282" i="2"/>
  <c r="BP282" i="2"/>
  <c r="BO282" i="2"/>
  <c r="BN282" i="2"/>
  <c r="BM282" i="2"/>
  <c r="BL282" i="2"/>
  <c r="BK282" i="2"/>
  <c r="BJ282" i="2"/>
  <c r="BB282" i="2"/>
  <c r="AT282" i="2"/>
  <c r="AL282" i="2"/>
  <c r="AD282" i="2"/>
  <c r="BQ281" i="2"/>
  <c r="BP281" i="2"/>
  <c r="BO281" i="2"/>
  <c r="BN281" i="2"/>
  <c r="BM281" i="2"/>
  <c r="BL281" i="2"/>
  <c r="BK281" i="2"/>
  <c r="BJ281" i="2"/>
  <c r="BB281" i="2"/>
  <c r="AT281" i="2"/>
  <c r="AL281" i="2"/>
  <c r="AD281" i="2"/>
  <c r="BQ280" i="2"/>
  <c r="BP280" i="2"/>
  <c r="BO280" i="2"/>
  <c r="BN280" i="2"/>
  <c r="BM280" i="2"/>
  <c r="BL280" i="2"/>
  <c r="BK280" i="2"/>
  <c r="BJ280" i="2"/>
  <c r="BB280" i="2"/>
  <c r="AT280" i="2"/>
  <c r="AL280" i="2"/>
  <c r="AD280" i="2"/>
  <c r="BQ279" i="2"/>
  <c r="BP279" i="2"/>
  <c r="BO279" i="2"/>
  <c r="BN279" i="2"/>
  <c r="BM279" i="2"/>
  <c r="BL279" i="2"/>
  <c r="BK279" i="2"/>
  <c r="BJ279" i="2"/>
  <c r="BB279" i="2"/>
  <c r="AT279" i="2"/>
  <c r="AL279" i="2"/>
  <c r="AD279" i="2"/>
  <c r="BQ278" i="2"/>
  <c r="BP278" i="2"/>
  <c r="BO278" i="2"/>
  <c r="BN278" i="2"/>
  <c r="BM278" i="2"/>
  <c r="BL278" i="2"/>
  <c r="BK278" i="2"/>
  <c r="BJ278" i="2"/>
  <c r="BB278" i="2"/>
  <c r="AT278" i="2"/>
  <c r="AL278" i="2"/>
  <c r="AD278" i="2"/>
  <c r="BQ277" i="2"/>
  <c r="BP277" i="2"/>
  <c r="BO277" i="2"/>
  <c r="BN277" i="2"/>
  <c r="BM277" i="2"/>
  <c r="BL277" i="2"/>
  <c r="BK277" i="2"/>
  <c r="BJ277" i="2"/>
  <c r="BB277" i="2"/>
  <c r="AT277" i="2"/>
  <c r="AL277" i="2"/>
  <c r="AD277" i="2"/>
  <c r="BQ276" i="2"/>
  <c r="BP276" i="2"/>
  <c r="BO276" i="2"/>
  <c r="BN276" i="2"/>
  <c r="BM276" i="2"/>
  <c r="BL276" i="2"/>
  <c r="BK276" i="2"/>
  <c r="BJ276" i="2"/>
  <c r="BB276" i="2"/>
  <c r="AT276" i="2"/>
  <c r="AL276" i="2"/>
  <c r="AD276" i="2"/>
  <c r="BQ275" i="2"/>
  <c r="BP275" i="2"/>
  <c r="BO275" i="2"/>
  <c r="BN275" i="2"/>
  <c r="BM275" i="2"/>
  <c r="BL275" i="2"/>
  <c r="BK275" i="2"/>
  <c r="BJ275" i="2"/>
  <c r="BB275" i="2"/>
  <c r="AT275" i="2"/>
  <c r="AL275" i="2"/>
  <c r="AD275" i="2"/>
  <c r="BQ274" i="2"/>
  <c r="BP274" i="2"/>
  <c r="BO274" i="2"/>
  <c r="BN274" i="2"/>
  <c r="BM274" i="2"/>
  <c r="BL274" i="2"/>
  <c r="BC274" i="2"/>
  <c r="BJ274" i="2" s="1"/>
  <c r="AU274" i="2"/>
  <c r="BK274" i="2" s="1"/>
  <c r="AT274" i="2"/>
  <c r="AL274" i="2"/>
  <c r="AD274" i="2"/>
  <c r="BQ273" i="2"/>
  <c r="BP273" i="2"/>
  <c r="BO273" i="2"/>
  <c r="BN273" i="2"/>
  <c r="BM273" i="2"/>
  <c r="BL273" i="2"/>
  <c r="BK273" i="2"/>
  <c r="BJ273" i="2"/>
  <c r="BB273" i="2"/>
  <c r="AT273" i="2"/>
  <c r="AL273" i="2"/>
  <c r="AD273" i="2"/>
  <c r="BQ272" i="2"/>
  <c r="BP272" i="2"/>
  <c r="BO272" i="2"/>
  <c r="BN272" i="2"/>
  <c r="BM272" i="2"/>
  <c r="BL272" i="2"/>
  <c r="BK272" i="2"/>
  <c r="BJ272" i="2"/>
  <c r="BB272" i="2"/>
  <c r="AT272" i="2"/>
  <c r="AL272" i="2"/>
  <c r="AD272" i="2"/>
  <c r="BQ271" i="2"/>
  <c r="BP271" i="2"/>
  <c r="BO271" i="2"/>
  <c r="BN271" i="2"/>
  <c r="BM271" i="2"/>
  <c r="BL271" i="2"/>
  <c r="BK271" i="2"/>
  <c r="BJ271" i="2"/>
  <c r="BB271" i="2"/>
  <c r="AT271" i="2"/>
  <c r="AL271" i="2"/>
  <c r="AD271" i="2"/>
  <c r="BQ270" i="2"/>
  <c r="BP270" i="2"/>
  <c r="BO270" i="2"/>
  <c r="BN270" i="2"/>
  <c r="BM270" i="2"/>
  <c r="BL270" i="2"/>
  <c r="BK270" i="2"/>
  <c r="BJ270" i="2"/>
  <c r="BB270" i="2"/>
  <c r="AT270" i="2"/>
  <c r="AL270" i="2"/>
  <c r="AD270" i="2"/>
  <c r="BQ269" i="2"/>
  <c r="BP269" i="2"/>
  <c r="BO269" i="2"/>
  <c r="BN269" i="2"/>
  <c r="BM269" i="2"/>
  <c r="BL269" i="2"/>
  <c r="BK269" i="2"/>
  <c r="BJ269" i="2"/>
  <c r="BB269" i="2"/>
  <c r="AT269" i="2"/>
  <c r="AL269" i="2"/>
  <c r="AD269" i="2"/>
  <c r="BQ268" i="2"/>
  <c r="BP268" i="2"/>
  <c r="BO268" i="2"/>
  <c r="BN268" i="2"/>
  <c r="BM268" i="2"/>
  <c r="BL268" i="2"/>
  <c r="BK268" i="2"/>
  <c r="BJ268" i="2"/>
  <c r="BB268" i="2"/>
  <c r="AT268" i="2"/>
  <c r="AL268" i="2"/>
  <c r="AD268" i="2"/>
  <c r="BQ267" i="2"/>
  <c r="BP267" i="2"/>
  <c r="BO267" i="2"/>
  <c r="BN267" i="2"/>
  <c r="BM267" i="2"/>
  <c r="BL267" i="2"/>
  <c r="BK267" i="2"/>
  <c r="BJ267" i="2"/>
  <c r="BB267" i="2"/>
  <c r="AT267" i="2"/>
  <c r="AL267" i="2"/>
  <c r="AD267" i="2"/>
  <c r="BQ266" i="2"/>
  <c r="BP266" i="2"/>
  <c r="BO266" i="2"/>
  <c r="BN266" i="2"/>
  <c r="BM266" i="2"/>
  <c r="BL266" i="2"/>
  <c r="BK266" i="2"/>
  <c r="BJ266" i="2"/>
  <c r="BB266" i="2"/>
  <c r="AT266" i="2"/>
  <c r="AL266" i="2"/>
  <c r="AD266" i="2"/>
  <c r="BQ265" i="2"/>
  <c r="BP265" i="2"/>
  <c r="BO265" i="2"/>
  <c r="BN265" i="2"/>
  <c r="BM265" i="2"/>
  <c r="BL265" i="2"/>
  <c r="BK265" i="2"/>
  <c r="BJ265" i="2"/>
  <c r="BB265" i="2"/>
  <c r="AT265" i="2"/>
  <c r="AL265" i="2"/>
  <c r="AD265" i="2"/>
  <c r="BQ264" i="2"/>
  <c r="BP264" i="2"/>
  <c r="BO264" i="2"/>
  <c r="BN264" i="2"/>
  <c r="BM264" i="2"/>
  <c r="BL264" i="2"/>
  <c r="BK264" i="2"/>
  <c r="BJ264" i="2"/>
  <c r="BB264" i="2"/>
  <c r="AT264" i="2"/>
  <c r="AL264" i="2"/>
  <c r="AD264" i="2"/>
  <c r="BQ263" i="2"/>
  <c r="BP263" i="2"/>
  <c r="BO263" i="2"/>
  <c r="BN263" i="2"/>
  <c r="BM263" i="2"/>
  <c r="BL263" i="2"/>
  <c r="BK263" i="2"/>
  <c r="BJ263" i="2"/>
  <c r="BB263" i="2"/>
  <c r="AT263" i="2"/>
  <c r="AL263" i="2"/>
  <c r="AD263" i="2"/>
  <c r="BQ262" i="2"/>
  <c r="BP262" i="2"/>
  <c r="BO262" i="2"/>
  <c r="BN262" i="2"/>
  <c r="BM262" i="2"/>
  <c r="BL262" i="2"/>
  <c r="BK262" i="2"/>
  <c r="BJ262" i="2"/>
  <c r="BB262" i="2"/>
  <c r="AT262" i="2"/>
  <c r="AL262" i="2"/>
  <c r="AD262" i="2"/>
  <c r="BQ261" i="2"/>
  <c r="BP261" i="2"/>
  <c r="BO261" i="2"/>
  <c r="BN261" i="2"/>
  <c r="BM261" i="2"/>
  <c r="BL261" i="2"/>
  <c r="BK261" i="2"/>
  <c r="BJ261" i="2"/>
  <c r="BB261" i="2"/>
  <c r="AT261" i="2"/>
  <c r="AL261" i="2"/>
  <c r="AD261" i="2"/>
  <c r="BQ260" i="2"/>
  <c r="BP260" i="2"/>
  <c r="BO260" i="2"/>
  <c r="BN260" i="2"/>
  <c r="BM260" i="2"/>
  <c r="BL260" i="2"/>
  <c r="BK260" i="2"/>
  <c r="BJ260" i="2"/>
  <c r="BB260" i="2"/>
  <c r="AT260" i="2"/>
  <c r="AL260" i="2"/>
  <c r="AD260" i="2"/>
  <c r="BQ259" i="2"/>
  <c r="BP259" i="2"/>
  <c r="BO259" i="2"/>
  <c r="BN259" i="2"/>
  <c r="BM259" i="2"/>
  <c r="BL259" i="2"/>
  <c r="BK259" i="2"/>
  <c r="BJ259" i="2"/>
  <c r="BB259" i="2"/>
  <c r="AT259" i="2"/>
  <c r="AL259" i="2"/>
  <c r="AD259" i="2"/>
  <c r="BQ258" i="2"/>
  <c r="BP258" i="2"/>
  <c r="BO258" i="2"/>
  <c r="BN258" i="2"/>
  <c r="BM258" i="2"/>
  <c r="BL258" i="2"/>
  <c r="BK258" i="2"/>
  <c r="BJ258" i="2"/>
  <c r="BB258" i="2"/>
  <c r="AT258" i="2"/>
  <c r="AL258" i="2"/>
  <c r="AD258" i="2"/>
  <c r="BQ257" i="2"/>
  <c r="BP257" i="2"/>
  <c r="BO257" i="2"/>
  <c r="BN257" i="2"/>
  <c r="BM257" i="2"/>
  <c r="BL257" i="2"/>
  <c r="BK257" i="2"/>
  <c r="BJ257" i="2"/>
  <c r="BB257" i="2"/>
  <c r="AT257" i="2"/>
  <c r="AL257" i="2"/>
  <c r="AD257" i="2"/>
  <c r="BQ256" i="2"/>
  <c r="BP256" i="2"/>
  <c r="BO256" i="2"/>
  <c r="BN256" i="2"/>
  <c r="BM256" i="2"/>
  <c r="BL256" i="2"/>
  <c r="BK256" i="2"/>
  <c r="BJ256" i="2"/>
  <c r="BB256" i="2"/>
  <c r="AT256" i="2"/>
  <c r="AL256" i="2"/>
  <c r="AD256" i="2"/>
  <c r="BQ255" i="2"/>
  <c r="BP255" i="2"/>
  <c r="BO255" i="2"/>
  <c r="BN255" i="2"/>
  <c r="BM255" i="2"/>
  <c r="BL255" i="2"/>
  <c r="BK255" i="2"/>
  <c r="BJ255" i="2"/>
  <c r="BB255" i="2"/>
  <c r="AT255" i="2"/>
  <c r="AL255" i="2"/>
  <c r="AD255" i="2"/>
  <c r="BQ254" i="2"/>
  <c r="BP254" i="2"/>
  <c r="BO254" i="2"/>
  <c r="BN254" i="2"/>
  <c r="BM254" i="2"/>
  <c r="BL254" i="2"/>
  <c r="BK254" i="2"/>
  <c r="BJ254" i="2"/>
  <c r="BB254" i="2"/>
  <c r="AT254" i="2"/>
  <c r="AL254" i="2"/>
  <c r="AD254" i="2"/>
  <c r="BQ253" i="2"/>
  <c r="BP253" i="2"/>
  <c r="BO253" i="2"/>
  <c r="BN253" i="2"/>
  <c r="BM253" i="2"/>
  <c r="BL253" i="2"/>
  <c r="BK253" i="2"/>
  <c r="BJ253" i="2"/>
  <c r="BB253" i="2"/>
  <c r="AT253" i="2"/>
  <c r="AL253" i="2"/>
  <c r="AD253" i="2"/>
  <c r="BQ252" i="2"/>
  <c r="BP252" i="2"/>
  <c r="BO252" i="2"/>
  <c r="BN252" i="2"/>
  <c r="BM252" i="2"/>
  <c r="BL252" i="2"/>
  <c r="BK252" i="2"/>
  <c r="BJ252" i="2"/>
  <c r="BB252" i="2"/>
  <c r="AT252" i="2"/>
  <c r="AL252" i="2"/>
  <c r="AD252" i="2"/>
  <c r="BQ251" i="2"/>
  <c r="BP251" i="2"/>
  <c r="BO251" i="2"/>
  <c r="BN251" i="2"/>
  <c r="BM251" i="2"/>
  <c r="BL251" i="2"/>
  <c r="BK251" i="2"/>
  <c r="BJ251" i="2"/>
  <c r="BB251" i="2"/>
  <c r="AT251" i="2"/>
  <c r="AL251" i="2"/>
  <c r="AD251" i="2"/>
  <c r="BQ250" i="2"/>
  <c r="BP250" i="2"/>
  <c r="BO250" i="2"/>
  <c r="BN250" i="2"/>
  <c r="BM250" i="2"/>
  <c r="BL250" i="2"/>
  <c r="BK250" i="2"/>
  <c r="BJ250" i="2"/>
  <c r="BB250" i="2"/>
  <c r="AT250" i="2"/>
  <c r="AL250" i="2"/>
  <c r="AD250" i="2"/>
  <c r="BQ249" i="2"/>
  <c r="BP249" i="2"/>
  <c r="BO249" i="2"/>
  <c r="BN249" i="2"/>
  <c r="BM249" i="2"/>
  <c r="BL249" i="2"/>
  <c r="BK249" i="2"/>
  <c r="BJ249" i="2"/>
  <c r="BB249" i="2"/>
  <c r="AT249" i="2"/>
  <c r="AL249" i="2"/>
  <c r="AD249" i="2"/>
  <c r="BQ248" i="2"/>
  <c r="BP248" i="2"/>
  <c r="BO248" i="2"/>
  <c r="BN248" i="2"/>
  <c r="BM248" i="2"/>
  <c r="BL248" i="2"/>
  <c r="BK248" i="2"/>
  <c r="BJ248" i="2"/>
  <c r="BB248" i="2"/>
  <c r="AT248" i="2"/>
  <c r="AL248" i="2"/>
  <c r="AD248" i="2"/>
  <c r="BQ247" i="2"/>
  <c r="BP247" i="2"/>
  <c r="BO247" i="2"/>
  <c r="BN247" i="2"/>
  <c r="BM247" i="2"/>
  <c r="BL247" i="2"/>
  <c r="BK247" i="2"/>
  <c r="BJ247" i="2"/>
  <c r="BB247" i="2"/>
  <c r="AT247" i="2"/>
  <c r="AL247" i="2"/>
  <c r="AD247" i="2"/>
  <c r="BQ246" i="2"/>
  <c r="BP246" i="2"/>
  <c r="BO246" i="2"/>
  <c r="BN246" i="2"/>
  <c r="BM246" i="2"/>
  <c r="BL246" i="2"/>
  <c r="BK246" i="2"/>
  <c r="BJ246" i="2"/>
  <c r="BB246" i="2"/>
  <c r="AT246" i="2"/>
  <c r="AL246" i="2"/>
  <c r="AD246" i="2"/>
  <c r="BQ245" i="2"/>
  <c r="BP245" i="2"/>
  <c r="BO245" i="2"/>
  <c r="BN245" i="2"/>
  <c r="BM245" i="2"/>
  <c r="BL245" i="2"/>
  <c r="BK245" i="2"/>
  <c r="BJ245" i="2"/>
  <c r="BB245" i="2"/>
  <c r="AT245" i="2"/>
  <c r="AL245" i="2"/>
  <c r="AD245" i="2"/>
  <c r="BQ244" i="2"/>
  <c r="BP244" i="2"/>
  <c r="BO244" i="2"/>
  <c r="BN244" i="2"/>
  <c r="BM244" i="2"/>
  <c r="BL244" i="2"/>
  <c r="BK244" i="2"/>
  <c r="BJ244" i="2"/>
  <c r="BB244" i="2"/>
  <c r="AT244" i="2"/>
  <c r="AL244" i="2"/>
  <c r="AD244" i="2"/>
  <c r="BQ243" i="2"/>
  <c r="BP243" i="2"/>
  <c r="BO243" i="2"/>
  <c r="BN243" i="2"/>
  <c r="BM243" i="2"/>
  <c r="BL243" i="2"/>
  <c r="BK243" i="2"/>
  <c r="BJ243" i="2"/>
  <c r="BB243" i="2"/>
  <c r="AT243" i="2"/>
  <c r="AL243" i="2"/>
  <c r="AD243" i="2"/>
  <c r="BQ242" i="2"/>
  <c r="BP242" i="2"/>
  <c r="BO242" i="2"/>
  <c r="BN242" i="2"/>
  <c r="BM242" i="2"/>
  <c r="BL242" i="2"/>
  <c r="BK242" i="2"/>
  <c r="BJ242" i="2"/>
  <c r="BB242" i="2"/>
  <c r="AT242" i="2"/>
  <c r="AL242" i="2"/>
  <c r="AD242" i="2"/>
  <c r="BQ241" i="2"/>
  <c r="BP241" i="2"/>
  <c r="BO241" i="2"/>
  <c r="BN241" i="2"/>
  <c r="BM241" i="2"/>
  <c r="BL241" i="2"/>
  <c r="BK241" i="2"/>
  <c r="BJ241" i="2"/>
  <c r="BB241" i="2"/>
  <c r="AT241" i="2"/>
  <c r="AL241" i="2"/>
  <c r="AD241" i="2"/>
  <c r="BQ240" i="2"/>
  <c r="BP240" i="2"/>
  <c r="BO240" i="2"/>
  <c r="BN240" i="2"/>
  <c r="BM240" i="2"/>
  <c r="BL240" i="2"/>
  <c r="BK240" i="2"/>
  <c r="BJ240" i="2"/>
  <c r="BB240" i="2"/>
  <c r="AT240" i="2"/>
  <c r="AL240" i="2"/>
  <c r="AD240" i="2"/>
  <c r="BQ239" i="2"/>
  <c r="BP239" i="2"/>
  <c r="BO239" i="2"/>
  <c r="BN239" i="2"/>
  <c r="BM239" i="2"/>
  <c r="BL239" i="2"/>
  <c r="BK239" i="2"/>
  <c r="BJ239" i="2"/>
  <c r="BB239" i="2"/>
  <c r="AT239" i="2"/>
  <c r="AL239" i="2"/>
  <c r="AD239" i="2"/>
  <c r="BQ238" i="2"/>
  <c r="BP238" i="2"/>
  <c r="BO238" i="2"/>
  <c r="BN238" i="2"/>
  <c r="BM238" i="2"/>
  <c r="BL238" i="2"/>
  <c r="BK238" i="2"/>
  <c r="BJ238" i="2"/>
  <c r="BB238" i="2"/>
  <c r="AT238" i="2"/>
  <c r="AL238" i="2"/>
  <c r="AD238" i="2"/>
  <c r="BQ237" i="2"/>
  <c r="BP237" i="2"/>
  <c r="BO237" i="2"/>
  <c r="BN237" i="2"/>
  <c r="BM237" i="2"/>
  <c r="BL237" i="2"/>
  <c r="BK237" i="2"/>
  <c r="BJ237" i="2"/>
  <c r="BB237" i="2"/>
  <c r="AT237" i="2"/>
  <c r="AL237" i="2"/>
  <c r="AD237" i="2"/>
  <c r="BQ236" i="2"/>
  <c r="BP236" i="2"/>
  <c r="BO236" i="2"/>
  <c r="BN236" i="2"/>
  <c r="BM236" i="2"/>
  <c r="BL236" i="2"/>
  <c r="BK236" i="2"/>
  <c r="BJ236" i="2"/>
  <c r="BB236" i="2"/>
  <c r="AT236" i="2"/>
  <c r="AL236" i="2"/>
  <c r="AD236" i="2"/>
  <c r="BQ235" i="2"/>
  <c r="BP235" i="2"/>
  <c r="BO235" i="2"/>
  <c r="BN235" i="2"/>
  <c r="BM235" i="2"/>
  <c r="BL235" i="2"/>
  <c r="BK235" i="2"/>
  <c r="BJ235" i="2"/>
  <c r="BB235" i="2"/>
  <c r="AT235" i="2"/>
  <c r="AL235" i="2"/>
  <c r="AD235" i="2"/>
  <c r="BQ234" i="2"/>
  <c r="BP234" i="2"/>
  <c r="BO234" i="2"/>
  <c r="BN234" i="2"/>
  <c r="BM234" i="2"/>
  <c r="BL234" i="2"/>
  <c r="BK234" i="2"/>
  <c r="BJ234" i="2"/>
  <c r="BB234" i="2"/>
  <c r="AT234" i="2"/>
  <c r="AL234" i="2"/>
  <c r="AD234" i="2"/>
  <c r="BQ233" i="2"/>
  <c r="BP233" i="2"/>
  <c r="BO233" i="2"/>
  <c r="BN233" i="2"/>
  <c r="BM233" i="2"/>
  <c r="BL233" i="2"/>
  <c r="BK233" i="2"/>
  <c r="BJ233" i="2"/>
  <c r="BB233" i="2"/>
  <c r="AT233" i="2"/>
  <c r="AL233" i="2"/>
  <c r="AD233" i="2"/>
  <c r="BQ232" i="2"/>
  <c r="BP232" i="2"/>
  <c r="BO232" i="2"/>
  <c r="BN232" i="2"/>
  <c r="BM232" i="2"/>
  <c r="BL232" i="2"/>
  <c r="BK232" i="2"/>
  <c r="BJ232" i="2"/>
  <c r="BB232" i="2"/>
  <c r="AT232" i="2"/>
  <c r="AL232" i="2"/>
  <c r="AD232" i="2"/>
  <c r="BQ231" i="2"/>
  <c r="BP231" i="2"/>
  <c r="BO231" i="2"/>
  <c r="BN231" i="2"/>
  <c r="BM231" i="2"/>
  <c r="BL231" i="2"/>
  <c r="BK231" i="2"/>
  <c r="BJ231" i="2"/>
  <c r="BB231" i="2"/>
  <c r="AT231" i="2"/>
  <c r="AL231" i="2"/>
  <c r="AD231" i="2"/>
  <c r="BQ230" i="2"/>
  <c r="BP230" i="2"/>
  <c r="BO230" i="2"/>
  <c r="BN230" i="2"/>
  <c r="BM230" i="2"/>
  <c r="BL230" i="2"/>
  <c r="BK230" i="2"/>
  <c r="BJ230" i="2"/>
  <c r="BB230" i="2"/>
  <c r="AT230" i="2"/>
  <c r="AL230" i="2"/>
  <c r="AD230" i="2"/>
  <c r="BQ229" i="2"/>
  <c r="BP229" i="2"/>
  <c r="BO229" i="2"/>
  <c r="BN229" i="2"/>
  <c r="BM229" i="2"/>
  <c r="BL229" i="2"/>
  <c r="BK229" i="2"/>
  <c r="BJ229" i="2"/>
  <c r="BB229" i="2"/>
  <c r="AT229" i="2"/>
  <c r="AL229" i="2"/>
  <c r="AD229" i="2"/>
  <c r="BQ228" i="2"/>
  <c r="BP228" i="2"/>
  <c r="BO228" i="2"/>
  <c r="BN228" i="2"/>
  <c r="BM228" i="2"/>
  <c r="BL228" i="2"/>
  <c r="BK228" i="2"/>
  <c r="BJ228" i="2"/>
  <c r="BB228" i="2"/>
  <c r="AT228" i="2"/>
  <c r="AL228" i="2"/>
  <c r="AD228" i="2"/>
  <c r="BQ227" i="2"/>
  <c r="BP227" i="2"/>
  <c r="BO227" i="2"/>
  <c r="BN227" i="2"/>
  <c r="BM227" i="2"/>
  <c r="BL227" i="2"/>
  <c r="BK227" i="2"/>
  <c r="BJ227" i="2"/>
  <c r="BB227" i="2"/>
  <c r="AT227" i="2"/>
  <c r="AL227" i="2"/>
  <c r="AD227" i="2"/>
  <c r="BQ226" i="2"/>
  <c r="BP226" i="2"/>
  <c r="BO226" i="2"/>
  <c r="BN226" i="2"/>
  <c r="BM226" i="2"/>
  <c r="BL226" i="2"/>
  <c r="BK226" i="2"/>
  <c r="BJ226" i="2"/>
  <c r="BB226" i="2"/>
  <c r="AT226" i="2"/>
  <c r="AL226" i="2"/>
  <c r="AD226" i="2"/>
  <c r="BQ225" i="2"/>
  <c r="BP225" i="2"/>
  <c r="BO225" i="2"/>
  <c r="BN225" i="2"/>
  <c r="BM225" i="2"/>
  <c r="BL225" i="2"/>
  <c r="BK225" i="2"/>
  <c r="BJ225" i="2"/>
  <c r="BB225" i="2"/>
  <c r="AT225" i="2"/>
  <c r="AL225" i="2"/>
  <c r="AD225" i="2"/>
  <c r="BQ224" i="2"/>
  <c r="BP224" i="2"/>
  <c r="BO224" i="2"/>
  <c r="BN224" i="2"/>
  <c r="BM224" i="2"/>
  <c r="BL224" i="2"/>
  <c r="BJ224" i="2"/>
  <c r="AU224" i="2"/>
  <c r="AT224" i="2"/>
  <c r="AL224" i="2"/>
  <c r="AD224" i="2"/>
  <c r="BQ223" i="2"/>
  <c r="BP223" i="2"/>
  <c r="BO223" i="2"/>
  <c r="BN223" i="2"/>
  <c r="BM223" i="2"/>
  <c r="BL223" i="2"/>
  <c r="BC223" i="2"/>
  <c r="BJ223" i="2" s="1"/>
  <c r="AU223" i="2"/>
  <c r="BB223" i="2" s="1"/>
  <c r="AT223" i="2"/>
  <c r="AL223" i="2"/>
  <c r="AD223" i="2"/>
  <c r="BQ222" i="2"/>
  <c r="BP222" i="2"/>
  <c r="BO222" i="2"/>
  <c r="BN222" i="2"/>
  <c r="BM222" i="2"/>
  <c r="BL222" i="2"/>
  <c r="BK222" i="2"/>
  <c r="BJ222" i="2"/>
  <c r="BB222" i="2"/>
  <c r="AT222" i="2"/>
  <c r="AL222" i="2"/>
  <c r="AD222" i="2"/>
  <c r="BQ221" i="2"/>
  <c r="BP221" i="2"/>
  <c r="BO221" i="2"/>
  <c r="BN221" i="2"/>
  <c r="BM221" i="2"/>
  <c r="BL221" i="2"/>
  <c r="BC221" i="2"/>
  <c r="AU221" i="2"/>
  <c r="BB221" i="2" s="1"/>
  <c r="AT221" i="2"/>
  <c r="AL221" i="2"/>
  <c r="AD221" i="2"/>
  <c r="BQ220" i="2"/>
  <c r="BP220" i="2"/>
  <c r="BO220" i="2"/>
  <c r="BN220" i="2"/>
  <c r="BM220" i="2"/>
  <c r="BL220" i="2"/>
  <c r="BJ220" i="2"/>
  <c r="AU220" i="2"/>
  <c r="BK220" i="2" s="1"/>
  <c r="AT220" i="2"/>
  <c r="AL220" i="2"/>
  <c r="AD220" i="2"/>
  <c r="BQ219" i="2"/>
  <c r="BP219" i="2"/>
  <c r="BO219" i="2"/>
  <c r="BN219" i="2"/>
  <c r="BM219" i="2"/>
  <c r="BL219" i="2"/>
  <c r="BK219" i="2"/>
  <c r="BJ219" i="2"/>
  <c r="BB219" i="2"/>
  <c r="AT219" i="2"/>
  <c r="AL219" i="2"/>
  <c r="AD219" i="2"/>
  <c r="BQ218" i="2"/>
  <c r="BP218" i="2"/>
  <c r="BO218" i="2"/>
  <c r="BN218" i="2"/>
  <c r="BM218" i="2"/>
  <c r="BL218" i="2"/>
  <c r="BK218" i="2"/>
  <c r="BJ218" i="2"/>
  <c r="BB218" i="2"/>
  <c r="AT218" i="2"/>
  <c r="AL218" i="2"/>
  <c r="AD218" i="2"/>
  <c r="BQ217" i="2"/>
  <c r="BP217" i="2"/>
  <c r="BO217" i="2"/>
  <c r="BN217" i="2"/>
  <c r="BM217" i="2"/>
  <c r="BL217" i="2"/>
  <c r="BK217" i="2"/>
  <c r="BJ217" i="2"/>
  <c r="BB217" i="2"/>
  <c r="AT217" i="2"/>
  <c r="AL217" i="2"/>
  <c r="AD217" i="2"/>
  <c r="BQ216" i="2"/>
  <c r="BP216" i="2"/>
  <c r="BO216" i="2"/>
  <c r="BN216" i="2"/>
  <c r="BM216" i="2"/>
  <c r="BL216" i="2"/>
  <c r="BK216" i="2"/>
  <c r="BJ216" i="2"/>
  <c r="BB216" i="2"/>
  <c r="AT216" i="2"/>
  <c r="AL216" i="2"/>
  <c r="AD216" i="2"/>
  <c r="BQ215" i="2"/>
  <c r="BP215" i="2"/>
  <c r="BO215" i="2"/>
  <c r="BN215" i="2"/>
  <c r="BM215" i="2"/>
  <c r="BL215" i="2"/>
  <c r="BK215" i="2"/>
  <c r="BJ215" i="2"/>
  <c r="BB215" i="2"/>
  <c r="AT215" i="2"/>
  <c r="AL215" i="2"/>
  <c r="AD215" i="2"/>
  <c r="BQ214" i="2"/>
  <c r="BP214" i="2"/>
  <c r="BO214" i="2"/>
  <c r="BN214" i="2"/>
  <c r="BM214" i="2"/>
  <c r="BL214" i="2"/>
  <c r="BK214" i="2"/>
  <c r="BJ214" i="2"/>
  <c r="BB214" i="2"/>
  <c r="AT214" i="2"/>
  <c r="AL214" i="2"/>
  <c r="AD214" i="2"/>
  <c r="BQ213" i="2"/>
  <c r="BP213" i="2"/>
  <c r="BO213" i="2"/>
  <c r="BN213" i="2"/>
  <c r="BM213" i="2"/>
  <c r="BL213" i="2"/>
  <c r="BK213" i="2"/>
  <c r="BJ213" i="2"/>
  <c r="BB213" i="2"/>
  <c r="AT213" i="2"/>
  <c r="AL213" i="2"/>
  <c r="AD213" i="2"/>
  <c r="BQ212" i="2"/>
  <c r="BP212" i="2"/>
  <c r="BO212" i="2"/>
  <c r="BN212" i="2"/>
  <c r="BM212" i="2"/>
  <c r="BL212" i="2"/>
  <c r="BK212" i="2"/>
  <c r="BJ212" i="2"/>
  <c r="BB212" i="2"/>
  <c r="AT212" i="2"/>
  <c r="AL212" i="2"/>
  <c r="AD212" i="2"/>
  <c r="BQ211" i="2"/>
  <c r="BP211" i="2"/>
  <c r="BO211" i="2"/>
  <c r="BN211" i="2"/>
  <c r="BM211" i="2"/>
  <c r="BL211" i="2"/>
  <c r="BK211" i="2"/>
  <c r="BJ211" i="2"/>
  <c r="BB211" i="2"/>
  <c r="AT211" i="2"/>
  <c r="AL211" i="2"/>
  <c r="AD211" i="2"/>
  <c r="BQ210" i="2"/>
  <c r="BP210" i="2"/>
  <c r="BO210" i="2"/>
  <c r="BN210" i="2"/>
  <c r="BM210" i="2"/>
  <c r="BL210" i="2"/>
  <c r="BK210" i="2"/>
  <c r="BJ210" i="2"/>
  <c r="BB210" i="2"/>
  <c r="AT210" i="2"/>
  <c r="AL210" i="2"/>
  <c r="AD210" i="2"/>
  <c r="BQ209" i="2"/>
  <c r="BP209" i="2"/>
  <c r="BO209" i="2"/>
  <c r="BN209" i="2"/>
  <c r="BM209" i="2"/>
  <c r="BL209" i="2"/>
  <c r="BK209" i="2"/>
  <c r="BJ209" i="2"/>
  <c r="BB209" i="2"/>
  <c r="AT209" i="2"/>
  <c r="AL209" i="2"/>
  <c r="AD209" i="2"/>
  <c r="BQ208" i="2"/>
  <c r="BP208" i="2"/>
  <c r="BO208" i="2"/>
  <c r="BN208" i="2"/>
  <c r="BM208" i="2"/>
  <c r="BL208" i="2"/>
  <c r="BK208" i="2"/>
  <c r="BJ208" i="2"/>
  <c r="BB208" i="2"/>
  <c r="AT208" i="2"/>
  <c r="AL208" i="2"/>
  <c r="AD208" i="2"/>
  <c r="BQ207" i="2"/>
  <c r="BP207" i="2"/>
  <c r="BO207" i="2"/>
  <c r="BN207" i="2"/>
  <c r="BM207" i="2"/>
  <c r="BL207" i="2"/>
  <c r="BK207" i="2"/>
  <c r="BJ207" i="2"/>
  <c r="BB207" i="2"/>
  <c r="AT207" i="2"/>
  <c r="AL207" i="2"/>
  <c r="AD207" i="2"/>
  <c r="BQ206" i="2"/>
  <c r="BP206" i="2"/>
  <c r="BO206" i="2"/>
  <c r="BN206" i="2"/>
  <c r="BM206" i="2"/>
  <c r="BL206" i="2"/>
  <c r="BK206" i="2"/>
  <c r="BJ206" i="2"/>
  <c r="BB206" i="2"/>
  <c r="AT206" i="2"/>
  <c r="AL206" i="2"/>
  <c r="AD206" i="2"/>
  <c r="BQ205" i="2"/>
  <c r="BP205" i="2"/>
  <c r="BO205" i="2"/>
  <c r="BN205" i="2"/>
  <c r="BM205" i="2"/>
  <c r="BL205" i="2"/>
  <c r="BK205" i="2"/>
  <c r="BJ205" i="2"/>
  <c r="BB205" i="2"/>
  <c r="AT205" i="2"/>
  <c r="AL205" i="2"/>
  <c r="AD205" i="2"/>
  <c r="BQ204" i="2"/>
  <c r="BP204" i="2"/>
  <c r="BO204" i="2"/>
  <c r="BN204" i="2"/>
  <c r="BM204" i="2"/>
  <c r="BL204" i="2"/>
  <c r="BK204" i="2"/>
  <c r="BJ204" i="2"/>
  <c r="BB204" i="2"/>
  <c r="AT204" i="2"/>
  <c r="AL204" i="2"/>
  <c r="AD204" i="2"/>
  <c r="BQ203" i="2"/>
  <c r="BP203" i="2"/>
  <c r="BO203" i="2"/>
  <c r="BN203" i="2"/>
  <c r="BM203" i="2"/>
  <c r="BL203" i="2"/>
  <c r="BK203" i="2"/>
  <c r="BJ203" i="2"/>
  <c r="BB203" i="2"/>
  <c r="AT203" i="2"/>
  <c r="AL203" i="2"/>
  <c r="AD203" i="2"/>
  <c r="BQ202" i="2"/>
  <c r="BP202" i="2"/>
  <c r="BO202" i="2"/>
  <c r="BN202" i="2"/>
  <c r="BM202" i="2"/>
  <c r="BL202" i="2"/>
  <c r="BK202" i="2"/>
  <c r="BJ202" i="2"/>
  <c r="BB202" i="2"/>
  <c r="AT202" i="2"/>
  <c r="AL202" i="2"/>
  <c r="AD202" i="2"/>
  <c r="BQ201" i="2"/>
  <c r="BP201" i="2"/>
  <c r="BO201" i="2"/>
  <c r="BN201" i="2"/>
  <c r="BM201" i="2"/>
  <c r="BL201" i="2"/>
  <c r="BK201" i="2"/>
  <c r="BJ201" i="2"/>
  <c r="BB201" i="2"/>
  <c r="AT201" i="2"/>
  <c r="AL201" i="2"/>
  <c r="AD201" i="2"/>
  <c r="BQ200" i="2"/>
  <c r="BP200" i="2"/>
  <c r="BO200" i="2"/>
  <c r="BN200" i="2"/>
  <c r="BM200" i="2"/>
  <c r="BL200" i="2"/>
  <c r="BK200" i="2"/>
  <c r="BJ200" i="2"/>
  <c r="BB200" i="2"/>
  <c r="AT200" i="2"/>
  <c r="AL200" i="2"/>
  <c r="AD200" i="2"/>
  <c r="BQ199" i="2"/>
  <c r="BP199" i="2"/>
  <c r="BO199" i="2"/>
  <c r="BN199" i="2"/>
  <c r="BM199" i="2"/>
  <c r="BL199" i="2"/>
  <c r="BK199" i="2"/>
  <c r="BJ199" i="2"/>
  <c r="BB199" i="2"/>
  <c r="AT199" i="2"/>
  <c r="AL199" i="2"/>
  <c r="AD199" i="2"/>
  <c r="BQ198" i="2"/>
  <c r="BP198" i="2"/>
  <c r="BO198" i="2"/>
  <c r="BN198" i="2"/>
  <c r="BM198" i="2"/>
  <c r="BL198" i="2"/>
  <c r="BK198" i="2"/>
  <c r="BJ198" i="2"/>
  <c r="BB198" i="2"/>
  <c r="AT198" i="2"/>
  <c r="AL198" i="2"/>
  <c r="AD198" i="2"/>
  <c r="BQ197" i="2"/>
  <c r="BP197" i="2"/>
  <c r="BO197" i="2"/>
  <c r="BN197" i="2"/>
  <c r="BM197" i="2"/>
  <c r="BL197" i="2"/>
  <c r="BK197" i="2"/>
  <c r="BJ197" i="2"/>
  <c r="BB197" i="2"/>
  <c r="AT197" i="2"/>
  <c r="AL197" i="2"/>
  <c r="AD197" i="2"/>
  <c r="BQ196" i="2"/>
  <c r="BP196" i="2"/>
  <c r="BO196" i="2"/>
  <c r="BN196" i="2"/>
  <c r="BM196" i="2"/>
  <c r="BL196" i="2"/>
  <c r="BK196" i="2"/>
  <c r="BJ196" i="2"/>
  <c r="BB196" i="2"/>
  <c r="AT196" i="2"/>
  <c r="AL196" i="2"/>
  <c r="AD196" i="2"/>
  <c r="BQ195" i="2"/>
  <c r="BP195" i="2"/>
  <c r="BO195" i="2"/>
  <c r="BN195" i="2"/>
  <c r="BM195" i="2"/>
  <c r="BL195" i="2"/>
  <c r="BK195" i="2"/>
  <c r="BJ195" i="2"/>
  <c r="BB195" i="2"/>
  <c r="AT195" i="2"/>
  <c r="AL195" i="2"/>
  <c r="AD195" i="2"/>
  <c r="BQ194" i="2"/>
  <c r="BP194" i="2"/>
  <c r="BO194" i="2"/>
  <c r="BN194" i="2"/>
  <c r="BM194" i="2"/>
  <c r="BL194" i="2"/>
  <c r="BK194" i="2"/>
  <c r="BJ194" i="2"/>
  <c r="BB194" i="2"/>
  <c r="AT194" i="2"/>
  <c r="AL194" i="2"/>
  <c r="AD194" i="2"/>
  <c r="BQ193" i="2"/>
  <c r="BP193" i="2"/>
  <c r="BO193" i="2"/>
  <c r="BN193" i="2"/>
  <c r="BM193" i="2"/>
  <c r="BL193" i="2"/>
  <c r="BK193" i="2"/>
  <c r="BJ193" i="2"/>
  <c r="BB193" i="2"/>
  <c r="AT193" i="2"/>
  <c r="AL193" i="2"/>
  <c r="AD193" i="2"/>
  <c r="BQ192" i="2"/>
  <c r="BP192" i="2"/>
  <c r="BO192" i="2"/>
  <c r="BN192" i="2"/>
  <c r="BM192" i="2"/>
  <c r="BL192" i="2"/>
  <c r="BK192" i="2"/>
  <c r="BJ192" i="2"/>
  <c r="BB192" i="2"/>
  <c r="AT192" i="2"/>
  <c r="AL192" i="2"/>
  <c r="AD192" i="2"/>
  <c r="BQ191" i="2"/>
  <c r="BP191" i="2"/>
  <c r="BO191" i="2"/>
  <c r="BN191" i="2"/>
  <c r="BM191" i="2"/>
  <c r="BL191" i="2"/>
  <c r="BK191" i="2"/>
  <c r="BJ191" i="2"/>
  <c r="BB191" i="2"/>
  <c r="AT191" i="2"/>
  <c r="AL191" i="2"/>
  <c r="AD191" i="2"/>
  <c r="BQ190" i="2"/>
  <c r="BP190" i="2"/>
  <c r="BO190" i="2"/>
  <c r="BN190" i="2"/>
  <c r="BM190" i="2"/>
  <c r="BL190" i="2"/>
  <c r="BJ190" i="2"/>
  <c r="AU190" i="2"/>
  <c r="AT190" i="2"/>
  <c r="AL190" i="2"/>
  <c r="AD190" i="2"/>
  <c r="BQ189" i="2"/>
  <c r="BP189" i="2"/>
  <c r="BO189" i="2"/>
  <c r="BN189" i="2"/>
  <c r="BM189" i="2"/>
  <c r="BL189" i="2"/>
  <c r="BK189" i="2"/>
  <c r="BJ189" i="2"/>
  <c r="BB189" i="2"/>
  <c r="AT189" i="2"/>
  <c r="AL189" i="2"/>
  <c r="AD189" i="2"/>
  <c r="BQ188" i="2"/>
  <c r="BP188" i="2"/>
  <c r="BO188" i="2"/>
  <c r="BN188" i="2"/>
  <c r="BM188" i="2"/>
  <c r="BL188" i="2"/>
  <c r="BK188" i="2"/>
  <c r="BJ188" i="2"/>
  <c r="BB188" i="2"/>
  <c r="AT188" i="2"/>
  <c r="AL188" i="2"/>
  <c r="AD188" i="2"/>
  <c r="BQ187" i="2"/>
  <c r="BP187" i="2"/>
  <c r="BO187" i="2"/>
  <c r="BN187" i="2"/>
  <c r="BM187" i="2"/>
  <c r="BL187" i="2"/>
  <c r="BK187" i="2"/>
  <c r="BJ187" i="2"/>
  <c r="BB187" i="2"/>
  <c r="AT187" i="2"/>
  <c r="AL187" i="2"/>
  <c r="AD187" i="2"/>
  <c r="BQ186" i="2"/>
  <c r="BP186" i="2"/>
  <c r="BO186" i="2"/>
  <c r="BN186" i="2"/>
  <c r="BM186" i="2"/>
  <c r="BL186" i="2"/>
  <c r="BK186" i="2"/>
  <c r="BJ186" i="2"/>
  <c r="BB186" i="2"/>
  <c r="AT186" i="2"/>
  <c r="AL186" i="2"/>
  <c r="AD186" i="2"/>
  <c r="BQ185" i="2"/>
  <c r="BP185" i="2"/>
  <c r="BO185" i="2"/>
  <c r="BN185" i="2"/>
  <c r="BM185" i="2"/>
  <c r="BL185" i="2"/>
  <c r="BK185" i="2"/>
  <c r="BJ185" i="2"/>
  <c r="BB185" i="2"/>
  <c r="AT185" i="2"/>
  <c r="AL185" i="2"/>
  <c r="AD185" i="2"/>
  <c r="BQ184" i="2"/>
  <c r="BP184" i="2"/>
  <c r="BO184" i="2"/>
  <c r="BN184" i="2"/>
  <c r="BM184" i="2"/>
  <c r="BL184" i="2"/>
  <c r="BK184" i="2"/>
  <c r="BJ184" i="2"/>
  <c r="BB184" i="2"/>
  <c r="AT184" i="2"/>
  <c r="AL184" i="2"/>
  <c r="AD184" i="2"/>
  <c r="BQ183" i="2"/>
  <c r="BP183" i="2"/>
  <c r="BO183" i="2"/>
  <c r="BN183" i="2"/>
  <c r="BM183" i="2"/>
  <c r="BL183" i="2"/>
  <c r="BK183" i="2"/>
  <c r="BJ183" i="2"/>
  <c r="BB183" i="2"/>
  <c r="AT183" i="2"/>
  <c r="AL183" i="2"/>
  <c r="AD183" i="2"/>
  <c r="BQ182" i="2"/>
  <c r="BP182" i="2"/>
  <c r="BO182" i="2"/>
  <c r="BN182" i="2"/>
  <c r="BM182" i="2"/>
  <c r="BL182" i="2"/>
  <c r="BK182" i="2"/>
  <c r="BJ182" i="2"/>
  <c r="BB182" i="2"/>
  <c r="AT182" i="2"/>
  <c r="AL182" i="2"/>
  <c r="AD182" i="2"/>
  <c r="BQ181" i="2"/>
  <c r="BP181" i="2"/>
  <c r="BO181" i="2"/>
  <c r="BN181" i="2"/>
  <c r="BM181" i="2"/>
  <c r="BL181" i="2"/>
  <c r="BK181" i="2"/>
  <c r="BJ181" i="2"/>
  <c r="BB181" i="2"/>
  <c r="AT181" i="2"/>
  <c r="AL181" i="2"/>
  <c r="AD181" i="2"/>
  <c r="BQ180" i="2"/>
  <c r="BP180" i="2"/>
  <c r="BO180" i="2"/>
  <c r="BN180" i="2"/>
  <c r="BM180" i="2"/>
  <c r="BL180" i="2"/>
  <c r="BK180" i="2"/>
  <c r="BJ180" i="2"/>
  <c r="BB180" i="2"/>
  <c r="AT180" i="2"/>
  <c r="AL180" i="2"/>
  <c r="AD180" i="2"/>
  <c r="BQ179" i="2"/>
  <c r="BP179" i="2"/>
  <c r="BO179" i="2"/>
  <c r="BN179" i="2"/>
  <c r="BM179" i="2"/>
  <c r="BL179" i="2"/>
  <c r="BK179" i="2"/>
  <c r="BJ179" i="2"/>
  <c r="BB179" i="2"/>
  <c r="AT179" i="2"/>
  <c r="AL179" i="2"/>
  <c r="AD179" i="2"/>
  <c r="BQ178" i="2"/>
  <c r="BP178" i="2"/>
  <c r="BO178" i="2"/>
  <c r="BN178" i="2"/>
  <c r="BM178" i="2"/>
  <c r="BL178" i="2"/>
  <c r="BK178" i="2"/>
  <c r="BJ178" i="2"/>
  <c r="BB178" i="2"/>
  <c r="AT178" i="2"/>
  <c r="AL178" i="2"/>
  <c r="AD178" i="2"/>
  <c r="BQ177" i="2"/>
  <c r="BP177" i="2"/>
  <c r="BO177" i="2"/>
  <c r="BN177" i="2"/>
  <c r="BM177" i="2"/>
  <c r="BL177" i="2"/>
  <c r="BK177" i="2"/>
  <c r="BJ177" i="2"/>
  <c r="BB177" i="2"/>
  <c r="AT177" i="2"/>
  <c r="AL177" i="2"/>
  <c r="AD177" i="2"/>
  <c r="BQ176" i="2"/>
  <c r="BP176" i="2"/>
  <c r="BO176" i="2"/>
  <c r="BN176" i="2"/>
  <c r="BM176" i="2"/>
  <c r="BL176" i="2"/>
  <c r="BK176" i="2"/>
  <c r="BJ176" i="2"/>
  <c r="BB176" i="2"/>
  <c r="AT176" i="2"/>
  <c r="AL176" i="2"/>
  <c r="AD176" i="2"/>
  <c r="BQ175" i="2"/>
  <c r="BP175" i="2"/>
  <c r="BO175" i="2"/>
  <c r="BN175" i="2"/>
  <c r="BM175" i="2"/>
  <c r="BL175" i="2"/>
  <c r="BK175" i="2"/>
  <c r="BJ175" i="2"/>
  <c r="BB175" i="2"/>
  <c r="AT175" i="2"/>
  <c r="AL175" i="2"/>
  <c r="AD175" i="2"/>
  <c r="BQ174" i="2"/>
  <c r="BP174" i="2"/>
  <c r="BO174" i="2"/>
  <c r="BN174" i="2"/>
  <c r="BM174" i="2"/>
  <c r="BL174" i="2"/>
  <c r="BK174" i="2"/>
  <c r="BJ174" i="2"/>
  <c r="BB174" i="2"/>
  <c r="AT174" i="2"/>
  <c r="AL174" i="2"/>
  <c r="AD174" i="2"/>
  <c r="BQ173" i="2"/>
  <c r="BP173" i="2"/>
  <c r="BO173" i="2"/>
  <c r="BN173" i="2"/>
  <c r="BM173" i="2"/>
  <c r="BL173" i="2"/>
  <c r="BK173" i="2"/>
  <c r="BJ173" i="2"/>
  <c r="BB173" i="2"/>
  <c r="AT173" i="2"/>
  <c r="AL173" i="2"/>
  <c r="AD173" i="2"/>
  <c r="BQ172" i="2"/>
  <c r="BP172" i="2"/>
  <c r="BO172" i="2"/>
  <c r="BN172" i="2"/>
  <c r="BM172" i="2"/>
  <c r="BL172" i="2"/>
  <c r="BK172" i="2"/>
  <c r="BJ172" i="2"/>
  <c r="BB172" i="2"/>
  <c r="AT172" i="2"/>
  <c r="AL172" i="2"/>
  <c r="AD172" i="2"/>
  <c r="BQ171" i="2"/>
  <c r="BP171" i="2"/>
  <c r="BO171" i="2"/>
  <c r="BN171" i="2"/>
  <c r="BM171" i="2"/>
  <c r="BL171" i="2"/>
  <c r="BK171" i="2"/>
  <c r="BJ171" i="2"/>
  <c r="BB171" i="2"/>
  <c r="AT171" i="2"/>
  <c r="AL171" i="2"/>
  <c r="AD171" i="2"/>
  <c r="BQ170" i="2"/>
  <c r="BP170" i="2"/>
  <c r="BO170" i="2"/>
  <c r="BN170" i="2"/>
  <c r="BM170" i="2"/>
  <c r="BL170" i="2"/>
  <c r="BK170" i="2"/>
  <c r="BJ170" i="2"/>
  <c r="BB170" i="2"/>
  <c r="AT170" i="2"/>
  <c r="AL170" i="2"/>
  <c r="AD170" i="2"/>
  <c r="BQ169" i="2"/>
  <c r="BP169" i="2"/>
  <c r="BO169" i="2"/>
  <c r="BN169" i="2"/>
  <c r="BM169" i="2"/>
  <c r="BL169" i="2"/>
  <c r="BK169" i="2"/>
  <c r="BJ169" i="2"/>
  <c r="BB169" i="2"/>
  <c r="AT169" i="2"/>
  <c r="AL169" i="2"/>
  <c r="AD169" i="2"/>
  <c r="BQ168" i="2"/>
  <c r="BP168" i="2"/>
  <c r="BO168" i="2"/>
  <c r="BN168" i="2"/>
  <c r="BM168" i="2"/>
  <c r="BL168" i="2"/>
  <c r="BK168" i="2"/>
  <c r="BJ168" i="2"/>
  <c r="BB168" i="2"/>
  <c r="AT168" i="2"/>
  <c r="AL168" i="2"/>
  <c r="AD168" i="2"/>
  <c r="BQ167" i="2"/>
  <c r="BP167" i="2"/>
  <c r="BO167" i="2"/>
  <c r="BN167" i="2"/>
  <c r="BM167" i="2"/>
  <c r="BL167" i="2"/>
  <c r="BK167" i="2"/>
  <c r="BJ167" i="2"/>
  <c r="BB167" i="2"/>
  <c r="AT167" i="2"/>
  <c r="AL167" i="2"/>
  <c r="AD167" i="2"/>
  <c r="BQ166" i="2"/>
  <c r="BP166" i="2"/>
  <c r="BO166" i="2"/>
  <c r="BN166" i="2"/>
  <c r="BM166" i="2"/>
  <c r="BL166" i="2"/>
  <c r="BK166" i="2"/>
  <c r="BJ166" i="2"/>
  <c r="BB166" i="2"/>
  <c r="AT166" i="2"/>
  <c r="AL166" i="2"/>
  <c r="AD166" i="2"/>
  <c r="BQ165" i="2"/>
  <c r="BP165" i="2"/>
  <c r="BO165" i="2"/>
  <c r="BN165" i="2"/>
  <c r="BM165" i="2"/>
  <c r="BL165" i="2"/>
  <c r="BK165" i="2"/>
  <c r="BJ165" i="2"/>
  <c r="BB165" i="2"/>
  <c r="AT165" i="2"/>
  <c r="AL165" i="2"/>
  <c r="AD165" i="2"/>
  <c r="BQ164" i="2"/>
  <c r="BP164" i="2"/>
  <c r="BO164" i="2"/>
  <c r="BN164" i="2"/>
  <c r="BM164" i="2"/>
  <c r="BL164" i="2"/>
  <c r="BK164" i="2"/>
  <c r="BJ164" i="2"/>
  <c r="BB164" i="2"/>
  <c r="AT164" i="2"/>
  <c r="AL164" i="2"/>
  <c r="AD164" i="2"/>
  <c r="BQ163" i="2"/>
  <c r="BP163" i="2"/>
  <c r="BO163" i="2"/>
  <c r="BN163" i="2"/>
  <c r="BM163" i="2"/>
  <c r="BL163" i="2"/>
  <c r="BK163" i="2"/>
  <c r="BJ163" i="2"/>
  <c r="BB163" i="2"/>
  <c r="AT163" i="2"/>
  <c r="AL163" i="2"/>
  <c r="AD163" i="2"/>
  <c r="BQ162" i="2"/>
  <c r="BP162" i="2"/>
  <c r="BO162" i="2"/>
  <c r="BN162" i="2"/>
  <c r="BM162" i="2"/>
  <c r="BL162" i="2"/>
  <c r="BK162" i="2"/>
  <c r="BJ162" i="2"/>
  <c r="BB162" i="2"/>
  <c r="AT162" i="2"/>
  <c r="AL162" i="2"/>
  <c r="AD162" i="2"/>
  <c r="BQ161" i="2"/>
  <c r="BP161" i="2"/>
  <c r="BO161" i="2"/>
  <c r="BN161" i="2"/>
  <c r="BM161" i="2"/>
  <c r="BL161" i="2"/>
  <c r="BK161" i="2"/>
  <c r="BJ161" i="2"/>
  <c r="BB161" i="2"/>
  <c r="AT161" i="2"/>
  <c r="AL161" i="2"/>
  <c r="AD161" i="2"/>
  <c r="BQ160" i="2"/>
  <c r="BP160" i="2"/>
  <c r="BO160" i="2"/>
  <c r="BN160" i="2"/>
  <c r="BM160" i="2"/>
  <c r="BL160" i="2"/>
  <c r="BK160" i="2"/>
  <c r="BJ160" i="2"/>
  <c r="BB160" i="2"/>
  <c r="AT160" i="2"/>
  <c r="AL160" i="2"/>
  <c r="AD160" i="2"/>
  <c r="BQ159" i="2"/>
  <c r="BP159" i="2"/>
  <c r="BO159" i="2"/>
  <c r="BN159" i="2"/>
  <c r="BM159" i="2"/>
  <c r="BL159" i="2"/>
  <c r="BK159" i="2"/>
  <c r="BJ159" i="2"/>
  <c r="BB159" i="2"/>
  <c r="AT159" i="2"/>
  <c r="AL159" i="2"/>
  <c r="AD159" i="2"/>
  <c r="BQ158" i="2"/>
  <c r="BP158" i="2"/>
  <c r="BO158" i="2"/>
  <c r="BN158" i="2"/>
  <c r="BM158" i="2"/>
  <c r="BL158" i="2"/>
  <c r="BK158" i="2"/>
  <c r="BJ158" i="2"/>
  <c r="BB158" i="2"/>
  <c r="AT158" i="2"/>
  <c r="AL158" i="2"/>
  <c r="AD158" i="2"/>
  <c r="BP157" i="2"/>
  <c r="BL157" i="2"/>
  <c r="BK157" i="2"/>
  <c r="BJ157" i="2"/>
  <c r="BB157" i="2"/>
  <c r="AT157" i="2"/>
  <c r="BP156" i="2"/>
  <c r="BL156" i="2"/>
  <c r="BK156" i="2"/>
  <c r="BJ156" i="2"/>
  <c r="BB156" i="2"/>
  <c r="AT156" i="2"/>
  <c r="BQ155" i="2"/>
  <c r="BP155" i="2"/>
  <c r="BO155" i="2"/>
  <c r="BN155" i="2"/>
  <c r="BM155" i="2"/>
  <c r="BL155" i="2"/>
  <c r="BK155" i="2"/>
  <c r="BJ155" i="2"/>
  <c r="BB155" i="2"/>
  <c r="AT155" i="2"/>
  <c r="AL155" i="2"/>
  <c r="AD155" i="2"/>
  <c r="BQ154" i="2"/>
  <c r="BP154" i="2"/>
  <c r="BO154" i="2"/>
  <c r="BN154" i="2"/>
  <c r="BM154" i="2"/>
  <c r="BL154" i="2"/>
  <c r="BK154" i="2"/>
  <c r="BJ154" i="2"/>
  <c r="BB154" i="2"/>
  <c r="AT154" i="2"/>
  <c r="AL154" i="2"/>
  <c r="AD154" i="2"/>
  <c r="BQ153" i="2"/>
  <c r="BP153" i="2"/>
  <c r="BO153" i="2"/>
  <c r="BN153" i="2"/>
  <c r="BM153" i="2"/>
  <c r="BL153" i="2"/>
  <c r="BK153" i="2"/>
  <c r="BJ153" i="2"/>
  <c r="BB153" i="2"/>
  <c r="AT153" i="2"/>
  <c r="AL153" i="2"/>
  <c r="AD153" i="2"/>
  <c r="BQ152" i="2"/>
  <c r="BP152" i="2"/>
  <c r="BO152" i="2"/>
  <c r="BN152" i="2"/>
  <c r="BM152" i="2"/>
  <c r="BL152" i="2"/>
  <c r="BK152" i="2"/>
  <c r="BJ152" i="2"/>
  <c r="BB152" i="2"/>
  <c r="AT152" i="2"/>
  <c r="AL152" i="2"/>
  <c r="AD152" i="2"/>
  <c r="BQ151" i="2"/>
  <c r="BP151" i="2"/>
  <c r="BO151" i="2"/>
  <c r="BN151" i="2"/>
  <c r="BM151" i="2"/>
  <c r="BL151" i="2"/>
  <c r="BK151" i="2"/>
  <c r="BJ151" i="2"/>
  <c r="BB151" i="2"/>
  <c r="AT151" i="2"/>
  <c r="AL151" i="2"/>
  <c r="AD151" i="2"/>
  <c r="BQ150" i="2"/>
  <c r="BP150" i="2"/>
  <c r="BO150" i="2"/>
  <c r="BN150" i="2"/>
  <c r="BM150" i="2"/>
  <c r="BL150" i="2"/>
  <c r="BK150" i="2"/>
  <c r="BJ150" i="2"/>
  <c r="BB150" i="2"/>
  <c r="AT150" i="2"/>
  <c r="AL150" i="2"/>
  <c r="AD150" i="2"/>
  <c r="BQ149" i="2"/>
  <c r="BP149" i="2"/>
  <c r="BO149" i="2"/>
  <c r="BN149" i="2"/>
  <c r="BM149" i="2"/>
  <c r="BL149" i="2"/>
  <c r="BK149" i="2"/>
  <c r="BJ149" i="2"/>
  <c r="BB149" i="2"/>
  <c r="AT149" i="2"/>
  <c r="AL149" i="2"/>
  <c r="AD149" i="2"/>
  <c r="BQ148" i="2"/>
  <c r="BP148" i="2"/>
  <c r="BO148" i="2"/>
  <c r="BN148" i="2"/>
  <c r="BM148" i="2"/>
  <c r="BL148" i="2"/>
  <c r="BK148" i="2"/>
  <c r="BJ148" i="2"/>
  <c r="BB148" i="2"/>
  <c r="AT148" i="2"/>
  <c r="AL148" i="2"/>
  <c r="AD148" i="2"/>
  <c r="BQ147" i="2"/>
  <c r="BP147" i="2"/>
  <c r="BO147" i="2"/>
  <c r="BN147" i="2"/>
  <c r="BM147" i="2"/>
  <c r="BL147" i="2"/>
  <c r="BK147" i="2"/>
  <c r="BJ147" i="2"/>
  <c r="BB147" i="2"/>
  <c r="AT147" i="2"/>
  <c r="AL147" i="2"/>
  <c r="AD147" i="2"/>
  <c r="BQ146" i="2"/>
  <c r="BP146" i="2"/>
  <c r="BO146" i="2"/>
  <c r="BN146" i="2"/>
  <c r="BM146" i="2"/>
  <c r="BL146" i="2"/>
  <c r="BK146" i="2"/>
  <c r="BJ146" i="2"/>
  <c r="BB146" i="2"/>
  <c r="AT146" i="2"/>
  <c r="AL146" i="2"/>
  <c r="AD146" i="2"/>
  <c r="BQ145" i="2"/>
  <c r="BP145" i="2"/>
  <c r="BO145" i="2"/>
  <c r="BN145" i="2"/>
  <c r="BM145" i="2"/>
  <c r="BL145" i="2"/>
  <c r="BK145" i="2"/>
  <c r="BJ145" i="2"/>
  <c r="BB145" i="2"/>
  <c r="AT145" i="2"/>
  <c r="AL145" i="2"/>
  <c r="AD145" i="2"/>
  <c r="BQ144" i="2"/>
  <c r="BP144" i="2"/>
  <c r="BO144" i="2"/>
  <c r="BN144" i="2"/>
  <c r="BM144" i="2"/>
  <c r="BL144" i="2"/>
  <c r="BK144" i="2"/>
  <c r="BJ144" i="2"/>
  <c r="BB144" i="2"/>
  <c r="AT144" i="2"/>
  <c r="AL144" i="2"/>
  <c r="AD144" i="2"/>
  <c r="BQ143" i="2"/>
  <c r="BP143" i="2"/>
  <c r="BO143" i="2"/>
  <c r="BN143" i="2"/>
  <c r="BM143" i="2"/>
  <c r="BL143" i="2"/>
  <c r="BK143" i="2"/>
  <c r="BJ143" i="2"/>
  <c r="BB143" i="2"/>
  <c r="AT143" i="2"/>
  <c r="AL143" i="2"/>
  <c r="AD143" i="2"/>
  <c r="BQ142" i="2"/>
  <c r="BP142" i="2"/>
  <c r="BO142" i="2"/>
  <c r="BN142" i="2"/>
  <c r="BM142" i="2"/>
  <c r="BL142" i="2"/>
  <c r="BK142" i="2"/>
  <c r="BJ142" i="2"/>
  <c r="BB142" i="2"/>
  <c r="AT142" i="2"/>
  <c r="AL142" i="2"/>
  <c r="AD142" i="2"/>
  <c r="BQ141" i="2"/>
  <c r="BP141" i="2"/>
  <c r="BO141" i="2"/>
  <c r="BN141" i="2"/>
  <c r="BM141" i="2"/>
  <c r="BL141" i="2"/>
  <c r="BK141" i="2"/>
  <c r="BJ141" i="2"/>
  <c r="BB141" i="2"/>
  <c r="AT141" i="2"/>
  <c r="AL141" i="2"/>
  <c r="AD141" i="2"/>
  <c r="BQ140" i="2"/>
  <c r="BP140" i="2"/>
  <c r="BO140" i="2"/>
  <c r="BN140" i="2"/>
  <c r="BM140" i="2"/>
  <c r="BL140" i="2"/>
  <c r="BK140" i="2"/>
  <c r="BJ140" i="2"/>
  <c r="BB140" i="2"/>
  <c r="AT140" i="2"/>
  <c r="AL140" i="2"/>
  <c r="AD140" i="2"/>
  <c r="BQ139" i="2"/>
  <c r="BP139" i="2"/>
  <c r="BO139" i="2"/>
  <c r="BN139" i="2"/>
  <c r="BM139" i="2"/>
  <c r="BL139" i="2"/>
  <c r="BK139" i="2"/>
  <c r="BJ139" i="2"/>
  <c r="BB139" i="2"/>
  <c r="AT139" i="2"/>
  <c r="AL139" i="2"/>
  <c r="AD139" i="2"/>
  <c r="BQ138" i="2"/>
  <c r="BP138" i="2"/>
  <c r="BO138" i="2"/>
  <c r="BN138" i="2"/>
  <c r="BM138" i="2"/>
  <c r="BL138" i="2"/>
  <c r="BK138" i="2"/>
  <c r="BJ138" i="2"/>
  <c r="BB138" i="2"/>
  <c r="AT138" i="2"/>
  <c r="AL138" i="2"/>
  <c r="AD138" i="2"/>
  <c r="BQ137" i="2"/>
  <c r="BP137" i="2"/>
  <c r="BO137" i="2"/>
  <c r="BN137" i="2"/>
  <c r="BM137" i="2"/>
  <c r="BL137" i="2"/>
  <c r="BK137" i="2"/>
  <c r="BJ137" i="2"/>
  <c r="BB137" i="2"/>
  <c r="AT137" i="2"/>
  <c r="AL137" i="2"/>
  <c r="AD137" i="2"/>
  <c r="BQ136" i="2"/>
  <c r="BP136" i="2"/>
  <c r="BO136" i="2"/>
  <c r="BN136" i="2"/>
  <c r="BM136" i="2"/>
  <c r="BK136" i="2"/>
  <c r="BJ136" i="2"/>
  <c r="BB136" i="2"/>
  <c r="AT136" i="2"/>
  <c r="AF136" i="2"/>
  <c r="BL136" i="2" s="1"/>
  <c r="AD136" i="2"/>
  <c r="BQ135" i="2"/>
  <c r="BP135" i="2"/>
  <c r="BO135" i="2"/>
  <c r="BN135" i="2"/>
  <c r="BM135" i="2"/>
  <c r="BL135" i="2"/>
  <c r="BK135" i="2"/>
  <c r="BJ135" i="2"/>
  <c r="BB135" i="2"/>
  <c r="AT135" i="2"/>
  <c r="AL135" i="2"/>
  <c r="AD135" i="2"/>
  <c r="BQ134" i="2"/>
  <c r="BP134" i="2"/>
  <c r="BO134" i="2"/>
  <c r="BN134" i="2"/>
  <c r="BM134" i="2"/>
  <c r="BL134" i="2"/>
  <c r="BK134" i="2"/>
  <c r="BJ134" i="2"/>
  <c r="BB134" i="2"/>
  <c r="AT134" i="2"/>
  <c r="AL134" i="2"/>
  <c r="AD134" i="2"/>
  <c r="BQ133" i="2"/>
  <c r="BP133" i="2"/>
  <c r="BO133" i="2"/>
  <c r="BN133" i="2"/>
  <c r="BM133" i="2"/>
  <c r="BL133" i="2"/>
  <c r="BK133" i="2"/>
  <c r="BJ133" i="2"/>
  <c r="BB133" i="2"/>
  <c r="AT133" i="2"/>
  <c r="AL133" i="2"/>
  <c r="AD133" i="2"/>
  <c r="BQ132" i="2"/>
  <c r="BP132" i="2"/>
  <c r="BO132" i="2"/>
  <c r="BN132" i="2"/>
  <c r="BM132" i="2"/>
  <c r="BL132" i="2"/>
  <c r="BK132" i="2"/>
  <c r="BJ132" i="2"/>
  <c r="BB132" i="2"/>
  <c r="AT132" i="2"/>
  <c r="AL132" i="2"/>
  <c r="AD132" i="2"/>
  <c r="BQ131" i="2"/>
  <c r="BP131" i="2"/>
  <c r="BO131" i="2"/>
  <c r="BN131" i="2"/>
  <c r="BM131" i="2"/>
  <c r="BL131" i="2"/>
  <c r="BK131" i="2"/>
  <c r="BJ131" i="2"/>
  <c r="BB131" i="2"/>
  <c r="AT131" i="2"/>
  <c r="AL131" i="2"/>
  <c r="AD131" i="2"/>
  <c r="BQ130" i="2"/>
  <c r="BP130" i="2"/>
  <c r="BO130" i="2"/>
  <c r="BN130" i="2"/>
  <c r="BM130" i="2"/>
  <c r="BL130" i="2"/>
  <c r="BK130" i="2"/>
  <c r="BJ130" i="2"/>
  <c r="BB130" i="2"/>
  <c r="AT130" i="2"/>
  <c r="AL130" i="2"/>
  <c r="AD130" i="2"/>
  <c r="BQ129" i="2"/>
  <c r="BP129" i="2"/>
  <c r="BO129" i="2"/>
  <c r="BN129" i="2"/>
  <c r="BM129" i="2"/>
  <c r="BL129" i="2"/>
  <c r="BK129" i="2"/>
  <c r="BJ129" i="2"/>
  <c r="BB129" i="2"/>
  <c r="AT129" i="2"/>
  <c r="AL129" i="2"/>
  <c r="AD129" i="2"/>
  <c r="BQ128" i="2"/>
  <c r="BP128" i="2"/>
  <c r="BO128" i="2"/>
  <c r="BN128" i="2"/>
  <c r="BM128" i="2"/>
  <c r="BL128" i="2"/>
  <c r="BK128" i="2"/>
  <c r="BJ128" i="2"/>
  <c r="BB128" i="2"/>
  <c r="AT128" i="2"/>
  <c r="AL128" i="2"/>
  <c r="BQ127" i="2"/>
  <c r="BP127" i="2"/>
  <c r="BO127" i="2"/>
  <c r="BN127" i="2"/>
  <c r="BM127" i="2"/>
  <c r="BL127" i="2"/>
  <c r="BK127" i="2"/>
  <c r="BJ127" i="2"/>
  <c r="BB127" i="2"/>
  <c r="AT127" i="2"/>
  <c r="AL127" i="2"/>
  <c r="AD127" i="2"/>
  <c r="BQ126" i="2"/>
  <c r="BP126" i="2"/>
  <c r="BO126" i="2"/>
  <c r="BN126" i="2"/>
  <c r="BM126" i="2"/>
  <c r="BL126" i="2"/>
  <c r="BK126" i="2"/>
  <c r="BJ126" i="2"/>
  <c r="BB126" i="2"/>
  <c r="AT126" i="2"/>
  <c r="AL126" i="2"/>
  <c r="AD126" i="2"/>
  <c r="BQ125" i="2"/>
  <c r="BP125" i="2"/>
  <c r="BO125" i="2"/>
  <c r="BN125" i="2"/>
  <c r="BM125" i="2"/>
  <c r="BL125" i="2"/>
  <c r="BK125" i="2"/>
  <c r="BJ125" i="2"/>
  <c r="BB125" i="2"/>
  <c r="AT125" i="2"/>
  <c r="AL125" i="2"/>
  <c r="AD125" i="2"/>
  <c r="BQ124" i="2"/>
  <c r="BP124" i="2"/>
  <c r="BO124" i="2"/>
  <c r="BN124" i="2"/>
  <c r="BM124" i="2"/>
  <c r="BL124" i="2"/>
  <c r="BK124" i="2"/>
  <c r="BJ124" i="2"/>
  <c r="BB124" i="2"/>
  <c r="AT124" i="2"/>
  <c r="AL124" i="2"/>
  <c r="AD124" i="2"/>
  <c r="BQ123" i="2"/>
  <c r="BP123" i="2"/>
  <c r="BO123" i="2"/>
  <c r="BN123" i="2"/>
  <c r="BM123" i="2"/>
  <c r="BL123" i="2"/>
  <c r="BK123" i="2"/>
  <c r="BJ123" i="2"/>
  <c r="BB123" i="2"/>
  <c r="AT123" i="2"/>
  <c r="AL123" i="2"/>
  <c r="AD123" i="2"/>
  <c r="BQ122" i="2"/>
  <c r="BP122" i="2"/>
  <c r="BO122" i="2"/>
  <c r="BN122" i="2"/>
  <c r="BM122" i="2"/>
  <c r="BL122" i="2"/>
  <c r="BK122" i="2"/>
  <c r="BJ122" i="2"/>
  <c r="BB122" i="2"/>
  <c r="AT122" i="2"/>
  <c r="AL122" i="2"/>
  <c r="AD122" i="2"/>
  <c r="BQ121" i="2"/>
  <c r="BP121" i="2"/>
  <c r="BO121" i="2"/>
  <c r="BN121" i="2"/>
  <c r="BM121" i="2"/>
  <c r="BL121" i="2"/>
  <c r="BK121" i="2"/>
  <c r="BJ121" i="2"/>
  <c r="BB121" i="2"/>
  <c r="AT121" i="2"/>
  <c r="AL121" i="2"/>
  <c r="AD121" i="2"/>
  <c r="BQ120" i="2"/>
  <c r="BP120" i="2"/>
  <c r="BO120" i="2"/>
  <c r="BN120" i="2"/>
  <c r="BM120" i="2"/>
  <c r="BL120" i="2"/>
  <c r="BK120" i="2"/>
  <c r="BJ120" i="2"/>
  <c r="BB120" i="2"/>
  <c r="AT120" i="2"/>
  <c r="AL120" i="2"/>
  <c r="AD120" i="2"/>
  <c r="BQ119" i="2"/>
  <c r="BP119" i="2"/>
  <c r="BO119" i="2"/>
  <c r="BN119" i="2"/>
  <c r="BM119" i="2"/>
  <c r="BL119" i="2"/>
  <c r="BK119" i="2"/>
  <c r="BJ119" i="2"/>
  <c r="BB119" i="2"/>
  <c r="AT119" i="2"/>
  <c r="AL119" i="2"/>
  <c r="AD119" i="2"/>
  <c r="BQ118" i="2"/>
  <c r="BP118" i="2"/>
  <c r="BO118" i="2"/>
  <c r="BN118" i="2"/>
  <c r="BM118" i="2"/>
  <c r="BL118" i="2"/>
  <c r="BK118" i="2"/>
  <c r="BJ118" i="2"/>
  <c r="BB118" i="2"/>
  <c r="AT118" i="2"/>
  <c r="AL118" i="2"/>
  <c r="AD118" i="2"/>
  <c r="BQ117" i="2"/>
  <c r="BP117" i="2"/>
  <c r="BO117" i="2"/>
  <c r="BN117" i="2"/>
  <c r="BM117" i="2"/>
  <c r="BL117" i="2"/>
  <c r="BK117" i="2"/>
  <c r="BJ117" i="2"/>
  <c r="BB117" i="2"/>
  <c r="AT117" i="2"/>
  <c r="AL117" i="2"/>
  <c r="AD117" i="2"/>
  <c r="BQ116" i="2"/>
  <c r="BP116" i="2"/>
  <c r="BO116" i="2"/>
  <c r="BN116" i="2"/>
  <c r="BM116" i="2"/>
  <c r="BL116" i="2"/>
  <c r="BK116" i="2"/>
  <c r="BJ116" i="2"/>
  <c r="BB116" i="2"/>
  <c r="AT116" i="2"/>
  <c r="AL116" i="2"/>
  <c r="AD116" i="2"/>
  <c r="BQ115" i="2"/>
  <c r="BP115" i="2"/>
  <c r="BO115" i="2"/>
  <c r="BN115" i="2"/>
  <c r="BM115" i="2"/>
  <c r="BL115" i="2"/>
  <c r="BK115" i="2"/>
  <c r="BJ115" i="2"/>
  <c r="BB115" i="2"/>
  <c r="AT115" i="2"/>
  <c r="AL115" i="2"/>
  <c r="AD115" i="2"/>
  <c r="BQ114" i="2"/>
  <c r="BP114" i="2"/>
  <c r="BO114" i="2"/>
  <c r="BN114" i="2"/>
  <c r="BM114" i="2"/>
  <c r="BL114" i="2"/>
  <c r="BK114" i="2"/>
  <c r="BJ114" i="2"/>
  <c r="BB114" i="2"/>
  <c r="AT114" i="2"/>
  <c r="AL114" i="2"/>
  <c r="AD114" i="2"/>
  <c r="BQ113" i="2"/>
  <c r="BP113" i="2"/>
  <c r="BO113" i="2"/>
  <c r="BN113" i="2"/>
  <c r="BM113" i="2"/>
  <c r="BL113" i="2"/>
  <c r="BK113" i="2"/>
  <c r="BJ113" i="2"/>
  <c r="BB113" i="2"/>
  <c r="AT113" i="2"/>
  <c r="AL113" i="2"/>
  <c r="AD113" i="2"/>
  <c r="BQ112" i="2"/>
  <c r="BP112" i="2"/>
  <c r="BO112" i="2"/>
  <c r="BN112" i="2"/>
  <c r="BM112" i="2"/>
  <c r="BL112" i="2"/>
  <c r="BK112" i="2"/>
  <c r="BJ112" i="2"/>
  <c r="BB112" i="2"/>
  <c r="AT112" i="2"/>
  <c r="AL112" i="2"/>
  <c r="AD112" i="2"/>
  <c r="BQ111" i="2"/>
  <c r="BP111" i="2"/>
  <c r="BO111" i="2"/>
  <c r="BN111" i="2"/>
  <c r="BM111" i="2"/>
  <c r="BL111" i="2"/>
  <c r="BK111" i="2"/>
  <c r="BJ111" i="2"/>
  <c r="BB111" i="2"/>
  <c r="AT111" i="2"/>
  <c r="AL111" i="2"/>
  <c r="AD111" i="2"/>
  <c r="BQ110" i="2"/>
  <c r="BP110" i="2"/>
  <c r="BO110" i="2"/>
  <c r="BN110" i="2"/>
  <c r="BM110" i="2"/>
  <c r="BL110" i="2"/>
  <c r="BK110" i="2"/>
  <c r="BJ110" i="2"/>
  <c r="BB110" i="2"/>
  <c r="AT110" i="2"/>
  <c r="AL110" i="2"/>
  <c r="AD110" i="2"/>
  <c r="BQ109" i="2"/>
  <c r="BP109" i="2"/>
  <c r="BO109" i="2"/>
  <c r="BN109" i="2"/>
  <c r="BM109" i="2"/>
  <c r="BL109" i="2"/>
  <c r="BK109" i="2"/>
  <c r="BJ109" i="2"/>
  <c r="BB109" i="2"/>
  <c r="AT109" i="2"/>
  <c r="AL109" i="2"/>
  <c r="AD109" i="2"/>
  <c r="BQ108" i="2"/>
  <c r="BP108" i="2"/>
  <c r="BO108" i="2"/>
  <c r="BN108" i="2"/>
  <c r="BM108" i="2"/>
  <c r="BL108" i="2"/>
  <c r="BK108" i="2"/>
  <c r="BJ108" i="2"/>
  <c r="BB108" i="2"/>
  <c r="AT108" i="2"/>
  <c r="AL108" i="2"/>
  <c r="AD108" i="2"/>
  <c r="BQ107" i="2"/>
  <c r="BP107" i="2"/>
  <c r="BO107" i="2"/>
  <c r="BN107" i="2"/>
  <c r="BM107" i="2"/>
  <c r="BL107" i="2"/>
  <c r="BK107" i="2"/>
  <c r="BJ107" i="2"/>
  <c r="BB107" i="2"/>
  <c r="AT107" i="2"/>
  <c r="AL107" i="2"/>
  <c r="AD107" i="2"/>
  <c r="BQ106" i="2"/>
  <c r="BP106" i="2"/>
  <c r="BO106" i="2"/>
  <c r="BN106" i="2"/>
  <c r="BM106" i="2"/>
  <c r="BL106" i="2"/>
  <c r="BK106" i="2"/>
  <c r="BJ106" i="2"/>
  <c r="BB106" i="2"/>
  <c r="AT106" i="2"/>
  <c r="AL106" i="2"/>
  <c r="AD106" i="2"/>
  <c r="BQ105" i="2"/>
  <c r="BP105" i="2"/>
  <c r="BO105" i="2"/>
  <c r="BN105" i="2"/>
  <c r="BM105" i="2"/>
  <c r="BL105" i="2"/>
  <c r="BK105" i="2"/>
  <c r="BJ105" i="2"/>
  <c r="BB105" i="2"/>
  <c r="AT105" i="2"/>
  <c r="AL105" i="2"/>
  <c r="AD105" i="2"/>
  <c r="BQ104" i="2"/>
  <c r="BP104" i="2"/>
  <c r="BO104" i="2"/>
  <c r="BN104" i="2"/>
  <c r="BM104" i="2"/>
  <c r="BL104" i="2"/>
  <c r="BK104" i="2"/>
  <c r="BJ104" i="2"/>
  <c r="BB104" i="2"/>
  <c r="AT104" i="2"/>
  <c r="AL104" i="2"/>
  <c r="AD104" i="2"/>
  <c r="BQ103" i="2"/>
  <c r="BP103" i="2"/>
  <c r="BO103" i="2"/>
  <c r="BN103" i="2"/>
  <c r="BM103" i="2"/>
  <c r="BL103" i="2"/>
  <c r="BK103" i="2"/>
  <c r="BJ103" i="2"/>
  <c r="BB103" i="2"/>
  <c r="AT103" i="2"/>
  <c r="AL103" i="2"/>
  <c r="AD103" i="2"/>
  <c r="BQ102" i="2"/>
  <c r="BP102" i="2"/>
  <c r="BO102" i="2"/>
  <c r="BN102" i="2"/>
  <c r="BM102" i="2"/>
  <c r="BL102" i="2"/>
  <c r="BK102" i="2"/>
  <c r="BJ102" i="2"/>
  <c r="BB102" i="2"/>
  <c r="AT102" i="2"/>
  <c r="AL102" i="2"/>
  <c r="AD102" i="2"/>
  <c r="BQ101" i="2"/>
  <c r="BP101" i="2"/>
  <c r="BO101" i="2"/>
  <c r="BN101" i="2"/>
  <c r="BM101" i="2"/>
  <c r="BL101" i="2"/>
  <c r="BK101" i="2"/>
  <c r="BJ101" i="2"/>
  <c r="BB101" i="2"/>
  <c r="AT101" i="2"/>
  <c r="AL101" i="2"/>
  <c r="AD101" i="2"/>
  <c r="BQ100" i="2"/>
  <c r="BP100" i="2"/>
  <c r="BO100" i="2"/>
  <c r="BN100" i="2"/>
  <c r="BM100" i="2"/>
  <c r="BL100" i="2"/>
  <c r="BK100" i="2"/>
  <c r="BJ100" i="2"/>
  <c r="BB100" i="2"/>
  <c r="AT100" i="2"/>
  <c r="AL100" i="2"/>
  <c r="AD100" i="2"/>
  <c r="BQ99" i="2"/>
  <c r="BP99" i="2"/>
  <c r="BO99" i="2"/>
  <c r="BN99" i="2"/>
  <c r="BM99" i="2"/>
  <c r="BL99" i="2"/>
  <c r="BK99" i="2"/>
  <c r="BJ99" i="2"/>
  <c r="BB99" i="2"/>
  <c r="AT99" i="2"/>
  <c r="AL99" i="2"/>
  <c r="AD99" i="2"/>
  <c r="BQ98" i="2"/>
  <c r="BP98" i="2"/>
  <c r="BO98" i="2"/>
  <c r="BN98" i="2"/>
  <c r="BM98" i="2"/>
  <c r="BL98" i="2"/>
  <c r="BK98" i="2"/>
  <c r="BJ98" i="2"/>
  <c r="BB98" i="2"/>
  <c r="AT98" i="2"/>
  <c r="AL98" i="2"/>
  <c r="AD98" i="2"/>
  <c r="BQ97" i="2"/>
  <c r="BP97" i="2"/>
  <c r="BO97" i="2"/>
  <c r="BN97" i="2"/>
  <c r="BM97" i="2"/>
  <c r="BL97" i="2"/>
  <c r="BK97" i="2"/>
  <c r="BJ97" i="2"/>
  <c r="BB97" i="2"/>
  <c r="AT97" i="2"/>
  <c r="AL97" i="2"/>
  <c r="AD97" i="2"/>
  <c r="BQ96" i="2"/>
  <c r="BP96" i="2"/>
  <c r="BO96" i="2"/>
  <c r="BN96" i="2"/>
  <c r="BM96" i="2"/>
  <c r="BL96" i="2"/>
  <c r="BK96" i="2"/>
  <c r="BJ96" i="2"/>
  <c r="BB96" i="2"/>
  <c r="AT96" i="2"/>
  <c r="AL96" i="2"/>
  <c r="AD96" i="2"/>
  <c r="BQ95" i="2"/>
  <c r="BP95" i="2"/>
  <c r="BO95" i="2"/>
  <c r="BN95" i="2"/>
  <c r="BM95" i="2"/>
  <c r="BK95" i="2"/>
  <c r="BJ95" i="2"/>
  <c r="BB95" i="2"/>
  <c r="AT95" i="2"/>
  <c r="AF95" i="2"/>
  <c r="AL95" i="2" s="1"/>
  <c r="AD95" i="2"/>
  <c r="BQ94" i="2"/>
  <c r="BP94" i="2"/>
  <c r="BO94" i="2"/>
  <c r="BN94" i="2"/>
  <c r="BM94" i="2"/>
  <c r="BL94" i="2"/>
  <c r="BK94" i="2"/>
  <c r="BJ94" i="2"/>
  <c r="BB94" i="2"/>
  <c r="AT94" i="2"/>
  <c r="AL94" i="2"/>
  <c r="AD94" i="2"/>
  <c r="BQ93" i="2"/>
  <c r="BP93" i="2"/>
  <c r="BO93" i="2"/>
  <c r="BN93" i="2"/>
  <c r="BM93" i="2"/>
  <c r="BL93" i="2"/>
  <c r="BK93" i="2"/>
  <c r="BJ93" i="2"/>
  <c r="BB93" i="2"/>
  <c r="AT93" i="2"/>
  <c r="AL93" i="2"/>
  <c r="AD93" i="2"/>
  <c r="BQ92" i="2"/>
  <c r="BP92" i="2"/>
  <c r="BO92" i="2"/>
  <c r="BN92" i="2"/>
  <c r="BM92" i="2"/>
  <c r="BL92" i="2"/>
  <c r="BK92" i="2"/>
  <c r="BJ92" i="2"/>
  <c r="BB92" i="2"/>
  <c r="AT92" i="2"/>
  <c r="AL92" i="2"/>
  <c r="AD92" i="2"/>
  <c r="BQ91" i="2"/>
  <c r="BP91" i="2"/>
  <c r="BO91" i="2"/>
  <c r="BN91" i="2"/>
  <c r="BM91" i="2"/>
  <c r="BL91" i="2"/>
  <c r="BK91" i="2"/>
  <c r="BJ91" i="2"/>
  <c r="BB91" i="2"/>
  <c r="AT91" i="2"/>
  <c r="AL91" i="2"/>
  <c r="AD91" i="2"/>
  <c r="BQ90" i="2"/>
  <c r="BP90" i="2"/>
  <c r="BO90" i="2"/>
  <c r="BN90" i="2"/>
  <c r="BM90" i="2"/>
  <c r="BL90" i="2"/>
  <c r="BK90" i="2"/>
  <c r="BJ90" i="2"/>
  <c r="BB90" i="2"/>
  <c r="AT90" i="2"/>
  <c r="AL90" i="2"/>
  <c r="AD90" i="2"/>
  <c r="BQ89" i="2"/>
  <c r="BP89" i="2"/>
  <c r="BO89" i="2"/>
  <c r="BN89" i="2"/>
  <c r="BM89" i="2"/>
  <c r="BL89" i="2"/>
  <c r="BK89" i="2"/>
  <c r="BJ89" i="2"/>
  <c r="BB89" i="2"/>
  <c r="AT89" i="2"/>
  <c r="AL89" i="2"/>
  <c r="AD89" i="2"/>
  <c r="BQ88" i="2"/>
  <c r="BP88" i="2"/>
  <c r="BO88" i="2"/>
  <c r="BN88" i="2"/>
  <c r="BM88" i="2"/>
  <c r="BL88" i="2"/>
  <c r="BK88" i="2"/>
  <c r="BJ88" i="2"/>
  <c r="BB88" i="2"/>
  <c r="AT88" i="2"/>
  <c r="AL88" i="2"/>
  <c r="AD88" i="2"/>
  <c r="BQ87" i="2"/>
  <c r="BP87" i="2"/>
  <c r="BO87" i="2"/>
  <c r="BN87" i="2"/>
  <c r="BM87" i="2"/>
  <c r="BL87" i="2"/>
  <c r="BK87" i="2"/>
  <c r="BJ87" i="2"/>
  <c r="BB87" i="2"/>
  <c r="AT87" i="2"/>
  <c r="AL87" i="2"/>
  <c r="AD87" i="2"/>
  <c r="BQ86" i="2"/>
  <c r="BP86" i="2"/>
  <c r="BO86" i="2"/>
  <c r="BN86" i="2"/>
  <c r="BM86" i="2"/>
  <c r="BL86" i="2"/>
  <c r="BK86" i="2"/>
  <c r="BJ86" i="2"/>
  <c r="BB86" i="2"/>
  <c r="AT86" i="2"/>
  <c r="AL86" i="2"/>
  <c r="AD86" i="2"/>
  <c r="BQ85" i="2"/>
  <c r="BP85" i="2"/>
  <c r="BO85" i="2"/>
  <c r="BN85" i="2"/>
  <c r="BM85" i="2"/>
  <c r="BL85" i="2"/>
  <c r="BK85" i="2"/>
  <c r="BJ85" i="2"/>
  <c r="BB85" i="2"/>
  <c r="AT85" i="2"/>
  <c r="AL85" i="2"/>
  <c r="AD85" i="2"/>
  <c r="BQ84" i="2"/>
  <c r="BP84" i="2"/>
  <c r="BO84" i="2"/>
  <c r="BN84" i="2"/>
  <c r="BM84" i="2"/>
  <c r="BL84" i="2"/>
  <c r="BK84" i="2"/>
  <c r="BJ84" i="2"/>
  <c r="BB84" i="2"/>
  <c r="AT84" i="2"/>
  <c r="AL84" i="2"/>
  <c r="AD84" i="2"/>
  <c r="BQ83" i="2"/>
  <c r="BP83" i="2"/>
  <c r="BO83" i="2"/>
  <c r="BN83" i="2"/>
  <c r="BM83" i="2"/>
  <c r="BL83" i="2"/>
  <c r="BK83" i="2"/>
  <c r="BJ83" i="2"/>
  <c r="BB83" i="2"/>
  <c r="AT83" i="2"/>
  <c r="AL83" i="2"/>
  <c r="AD83" i="2"/>
  <c r="BQ82" i="2"/>
  <c r="BP82" i="2"/>
  <c r="BO82" i="2"/>
  <c r="BN82" i="2"/>
  <c r="BM82" i="2"/>
  <c r="BL82" i="2"/>
  <c r="BK82" i="2"/>
  <c r="BJ82" i="2"/>
  <c r="BB82" i="2"/>
  <c r="AT82" i="2"/>
  <c r="AL82" i="2"/>
  <c r="AD82" i="2"/>
  <c r="BQ81" i="2"/>
  <c r="BP81" i="2"/>
  <c r="BO81" i="2"/>
  <c r="BN81" i="2"/>
  <c r="BM81" i="2"/>
  <c r="BL81" i="2"/>
  <c r="BK81" i="2"/>
  <c r="BJ81" i="2"/>
  <c r="BB81" i="2"/>
  <c r="AT81" i="2"/>
  <c r="AL81" i="2"/>
  <c r="AD81" i="2"/>
  <c r="BQ80" i="2"/>
  <c r="BP80" i="2"/>
  <c r="BO80" i="2"/>
  <c r="BN80" i="2"/>
  <c r="BM80" i="2"/>
  <c r="BL80" i="2"/>
  <c r="BK80" i="2"/>
  <c r="BJ80" i="2"/>
  <c r="BB80" i="2"/>
  <c r="AT80" i="2"/>
  <c r="AL80" i="2"/>
  <c r="AD80" i="2"/>
  <c r="BQ79" i="2"/>
  <c r="BP79" i="2"/>
  <c r="BO79" i="2"/>
  <c r="BN79" i="2"/>
  <c r="BM79" i="2"/>
  <c r="BL79" i="2"/>
  <c r="BK79" i="2"/>
  <c r="BJ79" i="2"/>
  <c r="BB79" i="2"/>
  <c r="AT79" i="2"/>
  <c r="AL79" i="2"/>
  <c r="AD79" i="2"/>
  <c r="BQ78" i="2"/>
  <c r="BP78" i="2"/>
  <c r="BO78" i="2"/>
  <c r="BN78" i="2"/>
  <c r="BM78" i="2"/>
  <c r="BL78" i="2"/>
  <c r="BK78" i="2"/>
  <c r="BJ78" i="2"/>
  <c r="BB78" i="2"/>
  <c r="AT78" i="2"/>
  <c r="AL78" i="2"/>
  <c r="AD78" i="2"/>
  <c r="BQ77" i="2"/>
  <c r="BP77" i="2"/>
  <c r="BO77" i="2"/>
  <c r="BN77" i="2"/>
  <c r="BM77" i="2"/>
  <c r="BL77" i="2"/>
  <c r="BK77" i="2"/>
  <c r="BJ77" i="2"/>
  <c r="BB77" i="2"/>
  <c r="AT77" i="2"/>
  <c r="AL77" i="2"/>
  <c r="AD77" i="2"/>
  <c r="BQ76" i="2"/>
  <c r="BP76" i="2"/>
  <c r="BO76" i="2"/>
  <c r="BN76" i="2"/>
  <c r="BM76" i="2"/>
  <c r="BL76" i="2"/>
  <c r="BK76" i="2"/>
  <c r="BJ76" i="2"/>
  <c r="BB76" i="2"/>
  <c r="AT76" i="2"/>
  <c r="AL76" i="2"/>
  <c r="AD76" i="2"/>
  <c r="BQ75" i="2"/>
  <c r="BP75" i="2"/>
  <c r="BO75" i="2"/>
  <c r="BN75" i="2"/>
  <c r="BM75" i="2"/>
  <c r="BL75" i="2"/>
  <c r="BK75" i="2"/>
  <c r="BJ75" i="2"/>
  <c r="BB75" i="2"/>
  <c r="AT75" i="2"/>
  <c r="AL75" i="2"/>
  <c r="AD75" i="2"/>
  <c r="BQ74" i="2"/>
  <c r="BP74" i="2"/>
  <c r="BO74" i="2"/>
  <c r="BN74" i="2"/>
  <c r="BM74" i="2"/>
  <c r="BL74" i="2"/>
  <c r="BK74" i="2"/>
  <c r="BJ74" i="2"/>
  <c r="BB74" i="2"/>
  <c r="AT74" i="2"/>
  <c r="AL74" i="2"/>
  <c r="AD74" i="2"/>
  <c r="BQ73" i="2"/>
  <c r="BP73" i="2"/>
  <c r="BO73" i="2"/>
  <c r="BN73" i="2"/>
  <c r="BM73" i="2"/>
  <c r="BL73" i="2"/>
  <c r="BK73" i="2"/>
  <c r="BJ73" i="2"/>
  <c r="BB73" i="2"/>
  <c r="AT73" i="2"/>
  <c r="AL73" i="2"/>
  <c r="AD73" i="2"/>
  <c r="BQ72" i="2"/>
  <c r="BP72" i="2"/>
  <c r="BO72" i="2"/>
  <c r="BN72" i="2"/>
  <c r="BM72" i="2"/>
  <c r="BL72" i="2"/>
  <c r="BK72" i="2"/>
  <c r="BJ72" i="2"/>
  <c r="BB72" i="2"/>
  <c r="AT72" i="2"/>
  <c r="AL72" i="2"/>
  <c r="AD72" i="2"/>
  <c r="BQ71" i="2"/>
  <c r="BP71" i="2"/>
  <c r="BO71" i="2"/>
  <c r="BN71" i="2"/>
  <c r="BM71" i="2"/>
  <c r="BL71" i="2"/>
  <c r="BK71" i="2"/>
  <c r="BJ71" i="2"/>
  <c r="BB71" i="2"/>
  <c r="AT71" i="2"/>
  <c r="AL71" i="2"/>
  <c r="AD71" i="2"/>
  <c r="BQ70" i="2"/>
  <c r="BP70" i="2"/>
  <c r="BO70" i="2"/>
  <c r="BN70" i="2"/>
  <c r="BM70" i="2"/>
  <c r="BL70" i="2"/>
  <c r="BK70" i="2"/>
  <c r="BJ70" i="2"/>
  <c r="BB70" i="2"/>
  <c r="AT70" i="2"/>
  <c r="AL70" i="2"/>
  <c r="AD70" i="2"/>
  <c r="BQ69" i="2"/>
  <c r="BP69" i="2"/>
  <c r="BO69" i="2"/>
  <c r="BN69" i="2"/>
  <c r="BM69" i="2"/>
  <c r="BL69" i="2"/>
  <c r="BK69" i="2"/>
  <c r="BJ69" i="2"/>
  <c r="BB69" i="2"/>
  <c r="AT69" i="2"/>
  <c r="AL69" i="2"/>
  <c r="AD69" i="2"/>
  <c r="BQ68" i="2"/>
  <c r="BP68" i="2"/>
  <c r="BO68" i="2"/>
  <c r="BN68" i="2"/>
  <c r="BM68" i="2"/>
  <c r="BL68" i="2"/>
  <c r="BK68" i="2"/>
  <c r="BJ68" i="2"/>
  <c r="BB68" i="2"/>
  <c r="AT68" i="2"/>
  <c r="AL68" i="2"/>
  <c r="AD68" i="2"/>
  <c r="BQ67" i="2"/>
  <c r="BP67" i="2"/>
  <c r="BO67" i="2"/>
  <c r="BN67" i="2"/>
  <c r="BM67" i="2"/>
  <c r="BL67" i="2"/>
  <c r="BK67" i="2"/>
  <c r="BJ67" i="2"/>
  <c r="BB67" i="2"/>
  <c r="AT67" i="2"/>
  <c r="AL67" i="2"/>
  <c r="AD67" i="2"/>
  <c r="BQ66" i="2"/>
  <c r="BP66" i="2"/>
  <c r="BO66" i="2"/>
  <c r="BN66" i="2"/>
  <c r="BM66" i="2"/>
  <c r="BL66" i="2"/>
  <c r="BK66" i="2"/>
  <c r="BJ66" i="2"/>
  <c r="BB66" i="2"/>
  <c r="AT66" i="2"/>
  <c r="AL66" i="2"/>
  <c r="AD66" i="2"/>
  <c r="BQ65" i="2"/>
  <c r="BP65" i="2"/>
  <c r="BO65" i="2"/>
  <c r="BN65" i="2"/>
  <c r="BM65" i="2"/>
  <c r="BL65" i="2"/>
  <c r="BK65" i="2"/>
  <c r="BJ65" i="2"/>
  <c r="BB65" i="2"/>
  <c r="AT65" i="2"/>
  <c r="AL65" i="2"/>
  <c r="AD65" i="2"/>
  <c r="BQ64" i="2"/>
  <c r="BP64" i="2"/>
  <c r="BO64" i="2"/>
  <c r="BN64" i="2"/>
  <c r="BM64" i="2"/>
  <c r="BL64" i="2"/>
  <c r="BK64" i="2"/>
  <c r="BJ64" i="2"/>
  <c r="BB64" i="2"/>
  <c r="AT64" i="2"/>
  <c r="AL64" i="2"/>
  <c r="AD64" i="2"/>
  <c r="BQ63" i="2"/>
  <c r="BP63" i="2"/>
  <c r="BO63" i="2"/>
  <c r="BN63" i="2"/>
  <c r="BM63" i="2"/>
  <c r="BL63" i="2"/>
  <c r="BK63" i="2"/>
  <c r="BJ63" i="2"/>
  <c r="BB63" i="2"/>
  <c r="AT63" i="2"/>
  <c r="AL63" i="2"/>
  <c r="AD63" i="2"/>
  <c r="BQ62" i="2"/>
  <c r="BP62" i="2"/>
  <c r="BO62" i="2"/>
  <c r="BN62" i="2"/>
  <c r="BM62" i="2"/>
  <c r="BL62" i="2"/>
  <c r="BK62" i="2"/>
  <c r="BJ62" i="2"/>
  <c r="BB62" i="2"/>
  <c r="AT62" i="2"/>
  <c r="AL62" i="2"/>
  <c r="AD62" i="2"/>
  <c r="BQ61" i="2"/>
  <c r="BP61" i="2"/>
  <c r="BO61" i="2"/>
  <c r="BN61" i="2"/>
  <c r="BM61" i="2"/>
  <c r="BL61" i="2"/>
  <c r="BK61" i="2"/>
  <c r="BJ61" i="2"/>
  <c r="BB61" i="2"/>
  <c r="AT61" i="2"/>
  <c r="AL61" i="2"/>
  <c r="AD61" i="2"/>
  <c r="BQ60" i="2"/>
  <c r="BP60" i="2"/>
  <c r="BO60" i="2"/>
  <c r="BN60" i="2"/>
  <c r="BM60" i="2"/>
  <c r="BL60" i="2"/>
  <c r="BK60" i="2"/>
  <c r="BJ60" i="2"/>
  <c r="BB60" i="2"/>
  <c r="AT60" i="2"/>
  <c r="AL60" i="2"/>
  <c r="AD60" i="2"/>
  <c r="BQ59" i="2"/>
  <c r="BP59" i="2"/>
  <c r="BO59" i="2"/>
  <c r="BN59" i="2"/>
  <c r="BM59" i="2"/>
  <c r="BL59" i="2"/>
  <c r="BK59" i="2"/>
  <c r="BJ59" i="2"/>
  <c r="BB59" i="2"/>
  <c r="AT59" i="2"/>
  <c r="AL59" i="2"/>
  <c r="AD59" i="2"/>
  <c r="BQ58" i="2"/>
  <c r="BP58" i="2"/>
  <c r="BO58" i="2"/>
  <c r="BN58" i="2"/>
  <c r="BM58" i="2"/>
  <c r="BL58" i="2"/>
  <c r="BK58" i="2"/>
  <c r="BJ58" i="2"/>
  <c r="BB58" i="2"/>
  <c r="AT58" i="2"/>
  <c r="AL58" i="2"/>
  <c r="AD58" i="2"/>
  <c r="BQ57" i="2"/>
  <c r="BP57" i="2"/>
  <c r="BO57" i="2"/>
  <c r="BN57" i="2"/>
  <c r="BM57" i="2"/>
  <c r="BL57" i="2"/>
  <c r="BK57" i="2"/>
  <c r="BJ57" i="2"/>
  <c r="BB57" i="2"/>
  <c r="AT57" i="2"/>
  <c r="AL57" i="2"/>
  <c r="AD57" i="2"/>
  <c r="BQ56" i="2"/>
  <c r="BP56" i="2"/>
  <c r="BO56" i="2"/>
  <c r="BN56" i="2"/>
  <c r="BM56" i="2"/>
  <c r="BL56" i="2"/>
  <c r="BK56" i="2"/>
  <c r="BJ56" i="2"/>
  <c r="BB56" i="2"/>
  <c r="AT56" i="2"/>
  <c r="AL56" i="2"/>
  <c r="AD56" i="2"/>
  <c r="BQ55" i="2"/>
  <c r="BP55" i="2"/>
  <c r="BO55" i="2"/>
  <c r="BN55" i="2"/>
  <c r="BM55" i="2"/>
  <c r="BL55" i="2"/>
  <c r="BK55" i="2"/>
  <c r="BJ55" i="2"/>
  <c r="BB55" i="2"/>
  <c r="AT55" i="2"/>
  <c r="AL55" i="2"/>
  <c r="AD55" i="2"/>
  <c r="BQ54" i="2"/>
  <c r="BP54" i="2"/>
  <c r="BO54" i="2"/>
  <c r="BN54" i="2"/>
  <c r="BM54" i="2"/>
  <c r="BL54" i="2"/>
  <c r="BK54" i="2"/>
  <c r="BJ54" i="2"/>
  <c r="BB54" i="2"/>
  <c r="AT54" i="2"/>
  <c r="AL54" i="2"/>
  <c r="AD54" i="2"/>
  <c r="BQ53" i="2"/>
  <c r="BP53" i="2"/>
  <c r="BO53" i="2"/>
  <c r="BN53" i="2"/>
  <c r="BM53" i="2"/>
  <c r="BL53" i="2"/>
  <c r="BK53" i="2"/>
  <c r="BJ53" i="2"/>
  <c r="BB53" i="2"/>
  <c r="AT53" i="2"/>
  <c r="AL53" i="2"/>
  <c r="AD53" i="2"/>
  <c r="BQ52" i="2"/>
  <c r="BP52" i="2"/>
  <c r="BN52" i="2"/>
  <c r="BM52" i="2"/>
  <c r="BL52" i="2"/>
  <c r="BK52" i="2"/>
  <c r="BJ52" i="2"/>
  <c r="BB52" i="2"/>
  <c r="AT52" i="2"/>
  <c r="AL52" i="2"/>
  <c r="AD52" i="2"/>
  <c r="BQ51" i="2"/>
  <c r="BP51" i="2"/>
  <c r="BN51" i="2"/>
  <c r="BM51" i="2"/>
  <c r="BL51" i="2"/>
  <c r="BK51" i="2"/>
  <c r="BJ51" i="2"/>
  <c r="BB51" i="2"/>
  <c r="AT51" i="2"/>
  <c r="AL51" i="2"/>
  <c r="AD51" i="2"/>
  <c r="BQ50" i="2"/>
  <c r="BP50" i="2"/>
  <c r="BO50" i="2"/>
  <c r="BN50" i="2"/>
  <c r="BM50" i="2"/>
  <c r="BL50" i="2"/>
  <c r="BK50" i="2"/>
  <c r="BJ50" i="2"/>
  <c r="BB50" i="2"/>
  <c r="AT50" i="2"/>
  <c r="AL50" i="2"/>
  <c r="AD50" i="2"/>
  <c r="BQ49" i="2"/>
  <c r="BP49" i="2"/>
  <c r="BO49" i="2"/>
  <c r="BN49" i="2"/>
  <c r="BM49" i="2"/>
  <c r="BL49" i="2"/>
  <c r="BK49" i="2"/>
  <c r="BJ49" i="2"/>
  <c r="BB49" i="2"/>
  <c r="AT49" i="2"/>
  <c r="AL49" i="2"/>
  <c r="AD49" i="2"/>
  <c r="BQ48" i="2"/>
  <c r="BP48" i="2"/>
  <c r="BO48" i="2"/>
  <c r="BN48" i="2"/>
  <c r="BM48" i="2"/>
  <c r="BL48" i="2"/>
  <c r="BK48" i="2"/>
  <c r="BJ48" i="2"/>
  <c r="BB48" i="2"/>
  <c r="AT48" i="2"/>
  <c r="AL48" i="2"/>
  <c r="AD48" i="2"/>
  <c r="BQ47" i="2"/>
  <c r="BP47" i="2"/>
  <c r="BO47" i="2"/>
  <c r="BN47" i="2"/>
  <c r="BM47" i="2"/>
  <c r="BL47" i="2"/>
  <c r="BK47" i="2"/>
  <c r="BJ47" i="2"/>
  <c r="BB47" i="2"/>
  <c r="AT47" i="2"/>
  <c r="AL47" i="2"/>
  <c r="AD47" i="2"/>
  <c r="BQ46" i="2"/>
  <c r="BP46" i="2"/>
  <c r="BO46" i="2"/>
  <c r="BN46" i="2"/>
  <c r="BM46" i="2"/>
  <c r="BL46" i="2"/>
  <c r="BK46" i="2"/>
  <c r="BJ46" i="2"/>
  <c r="BB46" i="2"/>
  <c r="AT46" i="2"/>
  <c r="AL46" i="2"/>
  <c r="AD46" i="2"/>
  <c r="BQ45" i="2"/>
  <c r="BP45" i="2"/>
  <c r="BO45" i="2"/>
  <c r="BN45" i="2"/>
  <c r="BM45" i="2"/>
  <c r="BL45" i="2"/>
  <c r="BK45" i="2"/>
  <c r="BJ45" i="2"/>
  <c r="BB45" i="2"/>
  <c r="AT45" i="2"/>
  <c r="AL45" i="2"/>
  <c r="AD45" i="2"/>
  <c r="BQ44" i="2"/>
  <c r="BP44" i="2"/>
  <c r="BO44" i="2"/>
  <c r="BN44" i="2"/>
  <c r="BM44" i="2"/>
  <c r="BL44" i="2"/>
  <c r="BK44" i="2"/>
  <c r="BJ44" i="2"/>
  <c r="BB44" i="2"/>
  <c r="AT44" i="2"/>
  <c r="AL44" i="2"/>
  <c r="AD44" i="2"/>
  <c r="BQ43" i="2"/>
  <c r="BP43" i="2"/>
  <c r="BO43" i="2"/>
  <c r="BN43" i="2"/>
  <c r="BM43" i="2"/>
  <c r="BL43" i="2"/>
  <c r="BK43" i="2"/>
  <c r="BJ43" i="2"/>
  <c r="BB43" i="2"/>
  <c r="AT43" i="2"/>
  <c r="AL43" i="2"/>
  <c r="AD43" i="2"/>
  <c r="BQ42" i="2"/>
  <c r="BP42" i="2"/>
  <c r="BO42" i="2"/>
  <c r="BN42" i="2"/>
  <c r="BM42" i="2"/>
  <c r="BL42" i="2"/>
  <c r="BK42" i="2"/>
  <c r="BJ42" i="2"/>
  <c r="BB42" i="2"/>
  <c r="AT42" i="2"/>
  <c r="AL42" i="2"/>
  <c r="AD42" i="2"/>
  <c r="BQ41" i="2"/>
  <c r="BP41" i="2"/>
  <c r="BO41" i="2"/>
  <c r="BN41" i="2"/>
  <c r="BM41" i="2"/>
  <c r="BL41" i="2"/>
  <c r="BK41" i="2"/>
  <c r="BJ41" i="2"/>
  <c r="BB41" i="2"/>
  <c r="AT41" i="2"/>
  <c r="AL41" i="2"/>
  <c r="AD41" i="2"/>
  <c r="BP40" i="2"/>
  <c r="BO40" i="2"/>
  <c r="BN40" i="2"/>
  <c r="BM40" i="2"/>
  <c r="BL40" i="2"/>
  <c r="BK40" i="2"/>
  <c r="BJ40" i="2"/>
  <c r="BB40" i="2"/>
  <c r="AT40" i="2"/>
  <c r="AL40" i="2"/>
  <c r="AC40" i="2"/>
  <c r="BQ39" i="2"/>
  <c r="BP39" i="2"/>
  <c r="BO39" i="2"/>
  <c r="BN39" i="2"/>
  <c r="BM39" i="2"/>
  <c r="BL39" i="2"/>
  <c r="BK39" i="2"/>
  <c r="BJ39" i="2"/>
  <c r="BB39" i="2"/>
  <c r="AT39" i="2"/>
  <c r="AL39" i="2"/>
  <c r="AD39" i="2"/>
  <c r="BQ38" i="2"/>
  <c r="BP38" i="2"/>
  <c r="BO38" i="2"/>
  <c r="BN38" i="2"/>
  <c r="BM38" i="2"/>
  <c r="BL38" i="2"/>
  <c r="BK38" i="2"/>
  <c r="BJ38" i="2"/>
  <c r="BB38" i="2"/>
  <c r="AT38" i="2"/>
  <c r="AL38" i="2"/>
  <c r="AD38" i="2"/>
  <c r="BQ37" i="2"/>
  <c r="BP37" i="2"/>
  <c r="BO37" i="2"/>
  <c r="BN37" i="2"/>
  <c r="BM37" i="2"/>
  <c r="BL37" i="2"/>
  <c r="BK37" i="2"/>
  <c r="BJ37" i="2"/>
  <c r="BB37" i="2"/>
  <c r="AT37" i="2"/>
  <c r="AL37" i="2"/>
  <c r="AD37" i="2"/>
  <c r="BQ36" i="2"/>
  <c r="BP36" i="2"/>
  <c r="BO36" i="2"/>
  <c r="BN36" i="2"/>
  <c r="BM36" i="2"/>
  <c r="BL36" i="2"/>
  <c r="BK36" i="2"/>
  <c r="BJ36" i="2"/>
  <c r="BB36" i="2"/>
  <c r="AT36" i="2"/>
  <c r="AL36" i="2"/>
  <c r="AD36" i="2"/>
  <c r="BQ35" i="2"/>
  <c r="BP35" i="2"/>
  <c r="BO35" i="2"/>
  <c r="BN35" i="2"/>
  <c r="BM35" i="2"/>
  <c r="BL35" i="2"/>
  <c r="BK35" i="2"/>
  <c r="BJ35" i="2"/>
  <c r="BB35" i="2"/>
  <c r="AT35" i="2"/>
  <c r="AL35" i="2"/>
  <c r="AD35" i="2"/>
  <c r="BQ34" i="2"/>
  <c r="BP34" i="2"/>
  <c r="BO34" i="2"/>
  <c r="BN34" i="2"/>
  <c r="BM34" i="2"/>
  <c r="BL34" i="2"/>
  <c r="BK34" i="2"/>
  <c r="BJ34" i="2"/>
  <c r="BB34" i="2"/>
  <c r="AT34" i="2"/>
  <c r="AL34" i="2"/>
  <c r="AD34" i="2"/>
  <c r="BQ33" i="2"/>
  <c r="BP33" i="2"/>
  <c r="BO33" i="2"/>
  <c r="BN33" i="2"/>
  <c r="BM33" i="2"/>
  <c r="BL33" i="2"/>
  <c r="BK33" i="2"/>
  <c r="BJ33" i="2"/>
  <c r="BB33" i="2"/>
  <c r="AT33" i="2"/>
  <c r="AL33" i="2"/>
  <c r="AD33" i="2"/>
  <c r="BQ32" i="2"/>
  <c r="BP32" i="2"/>
  <c r="BO32" i="2"/>
  <c r="BN32" i="2"/>
  <c r="BM32" i="2"/>
  <c r="BL32" i="2"/>
  <c r="BC32" i="2"/>
  <c r="BJ32" i="2" s="1"/>
  <c r="AU32" i="2"/>
  <c r="BB32" i="2" s="1"/>
  <c r="AT32" i="2"/>
  <c r="AL32" i="2"/>
  <c r="AD32" i="2"/>
  <c r="BQ31" i="2"/>
  <c r="BP31" i="2"/>
  <c r="BO31" i="2"/>
  <c r="BN31" i="2"/>
  <c r="BM31" i="2"/>
  <c r="BL31" i="2"/>
  <c r="BC31" i="2"/>
  <c r="BJ31" i="2" s="1"/>
  <c r="BB31" i="2"/>
  <c r="AT31" i="2"/>
  <c r="AL31" i="2"/>
  <c r="AD31" i="2"/>
  <c r="BQ30" i="2"/>
  <c r="BP30" i="2"/>
  <c r="BO30" i="2"/>
  <c r="BN30" i="2"/>
  <c r="BL30" i="2"/>
  <c r="BK30" i="2"/>
  <c r="BJ30" i="2"/>
  <c r="BB30" i="2"/>
  <c r="AO30" i="2"/>
  <c r="AT30" i="2" s="1"/>
  <c r="AL30" i="2"/>
  <c r="AD30" i="2"/>
  <c r="BQ29" i="2"/>
  <c r="BP29" i="2"/>
  <c r="BO29" i="2"/>
  <c r="BN29" i="2"/>
  <c r="BM29" i="2"/>
  <c r="BL29" i="2"/>
  <c r="BC29" i="2"/>
  <c r="BK29" i="2" s="1"/>
  <c r="BB29" i="2"/>
  <c r="AT29" i="2"/>
  <c r="AL29" i="2"/>
  <c r="AD29" i="2"/>
  <c r="BQ28" i="2"/>
  <c r="BP28" i="2"/>
  <c r="BO28" i="2"/>
  <c r="BN28" i="2"/>
  <c r="BM28" i="2"/>
  <c r="BL28" i="2"/>
  <c r="BK28" i="2"/>
  <c r="BJ28" i="2"/>
  <c r="BB28" i="2"/>
  <c r="AT28" i="2"/>
  <c r="AL28" i="2"/>
  <c r="AD28" i="2"/>
  <c r="BQ27" i="2"/>
  <c r="BP27" i="2"/>
  <c r="BO27" i="2"/>
  <c r="BN27" i="2"/>
  <c r="BM27" i="2"/>
  <c r="BL27" i="2"/>
  <c r="BK27" i="2"/>
  <c r="BJ27" i="2"/>
  <c r="BB27" i="2"/>
  <c r="AT27" i="2"/>
  <c r="AL27" i="2"/>
  <c r="AD27" i="2"/>
  <c r="BQ26" i="2"/>
  <c r="BP26" i="2"/>
  <c r="BO26" i="2"/>
  <c r="BN26" i="2"/>
  <c r="BM26" i="2"/>
  <c r="BL26" i="2"/>
  <c r="BK26" i="2"/>
  <c r="BJ26" i="2"/>
  <c r="BB26" i="2"/>
  <c r="AT26" i="2"/>
  <c r="AL26" i="2"/>
  <c r="AD26" i="2"/>
  <c r="BQ25" i="2"/>
  <c r="BP25" i="2"/>
  <c r="BO25" i="2"/>
  <c r="BN25" i="2"/>
  <c r="BM25" i="2"/>
  <c r="BL25" i="2"/>
  <c r="BK25" i="2"/>
  <c r="BJ25" i="2"/>
  <c r="BB25" i="2"/>
  <c r="AT25" i="2"/>
  <c r="AL25" i="2"/>
  <c r="AD25" i="2"/>
  <c r="BQ24" i="2"/>
  <c r="BP24" i="2"/>
  <c r="BO24" i="2"/>
  <c r="BN24" i="2"/>
  <c r="BM24" i="2"/>
  <c r="BL24" i="2"/>
  <c r="BK24" i="2"/>
  <c r="BJ24" i="2"/>
  <c r="BB24" i="2"/>
  <c r="AT24" i="2"/>
  <c r="AL24" i="2"/>
  <c r="AD24" i="2"/>
  <c r="BQ23" i="2"/>
  <c r="BP23" i="2"/>
  <c r="BO23" i="2"/>
  <c r="BN23" i="2"/>
  <c r="BM23" i="2"/>
  <c r="BL23" i="2"/>
  <c r="BK23" i="2"/>
  <c r="BJ23" i="2"/>
  <c r="BB23" i="2"/>
  <c r="AT23" i="2"/>
  <c r="AL23" i="2"/>
  <c r="AD23" i="2"/>
  <c r="BQ22" i="2"/>
  <c r="BP22" i="2"/>
  <c r="BO22" i="2"/>
  <c r="BN22" i="2"/>
  <c r="BM22" i="2"/>
  <c r="BL22" i="2"/>
  <c r="BK22" i="2"/>
  <c r="BJ22" i="2"/>
  <c r="BB22" i="2"/>
  <c r="AT22" i="2"/>
  <c r="AL22" i="2"/>
  <c r="AD22" i="2"/>
  <c r="BQ21" i="2"/>
  <c r="BP21" i="2"/>
  <c r="BO21" i="2"/>
  <c r="BN21" i="2"/>
  <c r="BM21" i="2"/>
  <c r="BL21" i="2"/>
  <c r="BK21" i="2"/>
  <c r="BJ21" i="2"/>
  <c r="BB21" i="2"/>
  <c r="AT21" i="2"/>
  <c r="AL21" i="2"/>
  <c r="AD21" i="2"/>
  <c r="BQ20" i="2"/>
  <c r="BP20" i="2"/>
  <c r="BO20" i="2"/>
  <c r="BN20" i="2"/>
  <c r="BM20" i="2"/>
  <c r="BL20" i="2"/>
  <c r="BK20" i="2"/>
  <c r="BJ20" i="2"/>
  <c r="BB20" i="2"/>
  <c r="AT20" i="2"/>
  <c r="AL20" i="2"/>
  <c r="AD20" i="2"/>
  <c r="BQ19" i="2"/>
  <c r="BP19" i="2"/>
  <c r="BO19" i="2"/>
  <c r="BN19" i="2"/>
  <c r="BM19" i="2"/>
  <c r="BL19" i="2"/>
  <c r="BK19" i="2"/>
  <c r="BJ19" i="2"/>
  <c r="BB19" i="2"/>
  <c r="AT19" i="2"/>
  <c r="AL19" i="2"/>
  <c r="AD19" i="2"/>
  <c r="BQ18" i="2"/>
  <c r="BP18" i="2"/>
  <c r="BO18" i="2"/>
  <c r="BN18" i="2"/>
  <c r="BM18" i="2"/>
  <c r="BL18" i="2"/>
  <c r="BK18" i="2"/>
  <c r="BJ18" i="2"/>
  <c r="BB18" i="2"/>
  <c r="AT18" i="2"/>
  <c r="AL18" i="2"/>
  <c r="AD18" i="2"/>
  <c r="BQ17" i="2"/>
  <c r="BP17" i="2"/>
  <c r="BO17" i="2"/>
  <c r="BN17" i="2"/>
  <c r="BM17" i="2"/>
  <c r="BL17" i="2"/>
  <c r="BK17" i="2"/>
  <c r="BJ17" i="2"/>
  <c r="BB17" i="2"/>
  <c r="AT17" i="2"/>
  <c r="AL17" i="2"/>
  <c r="AD17" i="2"/>
  <c r="BQ16" i="2"/>
  <c r="BP16" i="2"/>
  <c r="BO16" i="2"/>
  <c r="BN16" i="2"/>
  <c r="BM16" i="2"/>
  <c r="BL16" i="2"/>
  <c r="BK16" i="2"/>
  <c r="BJ16" i="2"/>
  <c r="BB16" i="2"/>
  <c r="AT16" i="2"/>
  <c r="AL16" i="2"/>
  <c r="AD16" i="2"/>
  <c r="BQ15" i="2"/>
  <c r="BP15" i="2"/>
  <c r="BO15" i="2"/>
  <c r="BN15" i="2"/>
  <c r="BM15" i="2"/>
  <c r="BL15" i="2"/>
  <c r="BK15" i="2"/>
  <c r="BJ15" i="2"/>
  <c r="BB15" i="2"/>
  <c r="AT15" i="2"/>
  <c r="AL15" i="2"/>
  <c r="AD15" i="2"/>
  <c r="BQ14" i="2"/>
  <c r="BP14" i="2"/>
  <c r="BO14" i="2"/>
  <c r="BN14" i="2"/>
  <c r="BM14" i="2"/>
  <c r="BL14" i="2"/>
  <c r="BK14" i="2"/>
  <c r="BJ14" i="2"/>
  <c r="BB14" i="2"/>
  <c r="AT14" i="2"/>
  <c r="AL14" i="2"/>
  <c r="AD14" i="2"/>
  <c r="BQ13" i="2"/>
  <c r="BP13" i="2"/>
  <c r="BO13" i="2"/>
  <c r="BN13" i="2"/>
  <c r="BM13" i="2"/>
  <c r="BL13" i="2"/>
  <c r="BK13" i="2"/>
  <c r="BJ13" i="2"/>
  <c r="BB13" i="2"/>
  <c r="AT13" i="2"/>
  <c r="AL13" i="2"/>
  <c r="AD13" i="2"/>
  <c r="BQ12" i="2"/>
  <c r="BP12" i="2"/>
  <c r="BO12" i="2"/>
  <c r="BN12" i="2"/>
  <c r="BM12" i="2"/>
  <c r="BL12" i="2"/>
  <c r="BK12" i="2"/>
  <c r="BJ12" i="2"/>
  <c r="BB12" i="2"/>
  <c r="AT12" i="2"/>
  <c r="AL12" i="2"/>
  <c r="AD12" i="2"/>
  <c r="BQ11" i="2"/>
  <c r="BP11" i="2"/>
  <c r="BO11" i="2"/>
  <c r="BN11" i="2"/>
  <c r="BM11" i="2"/>
  <c r="BL11" i="2"/>
  <c r="BK11" i="2"/>
  <c r="BJ11" i="2"/>
  <c r="BB11" i="2"/>
  <c r="AT11" i="2"/>
  <c r="AL11" i="2"/>
  <c r="AD11" i="2"/>
  <c r="BQ10" i="2"/>
  <c r="BP10" i="2"/>
  <c r="BO10" i="2"/>
  <c r="BN10" i="2"/>
  <c r="BM10" i="2"/>
  <c r="BL10" i="2"/>
  <c r="BK10" i="2"/>
  <c r="BJ10" i="2"/>
  <c r="BB10" i="2"/>
  <c r="AT10" i="2"/>
  <c r="AL10" i="2"/>
  <c r="AD10" i="2"/>
  <c r="BQ9" i="2"/>
  <c r="BP9" i="2"/>
  <c r="BO9" i="2"/>
  <c r="BN9" i="2"/>
  <c r="BM9" i="2"/>
  <c r="BL9" i="2"/>
  <c r="BK9" i="2"/>
  <c r="BJ9" i="2"/>
  <c r="BB9" i="2"/>
  <c r="AT9" i="2"/>
  <c r="AL9" i="2"/>
  <c r="AD9" i="2"/>
  <c r="BQ8" i="2"/>
  <c r="BP8" i="2"/>
  <c r="BO8" i="2"/>
  <c r="BN8" i="2"/>
  <c r="BM8" i="2"/>
  <c r="BL8" i="2"/>
  <c r="BK8" i="2"/>
  <c r="BJ8" i="2"/>
  <c r="BB8" i="2"/>
  <c r="AT8" i="2"/>
  <c r="AL8" i="2"/>
  <c r="AD8" i="2"/>
  <c r="BQ7" i="2"/>
  <c r="BP7" i="2"/>
  <c r="BO7" i="2"/>
  <c r="BN7" i="2"/>
  <c r="BM7" i="2"/>
  <c r="BL7" i="2"/>
  <c r="BK7" i="2"/>
  <c r="BJ7" i="2"/>
  <c r="BB7" i="2"/>
  <c r="AT7" i="2"/>
  <c r="AL7" i="2"/>
  <c r="AD7" i="2"/>
  <c r="BQ6" i="2"/>
  <c r="BP6" i="2"/>
  <c r="BO6" i="2"/>
  <c r="BN6" i="2"/>
  <c r="BM6" i="2"/>
  <c r="BL6" i="2"/>
  <c r="BK6" i="2"/>
  <c r="BJ6" i="2"/>
  <c r="BB6" i="2"/>
  <c r="AT6" i="2"/>
  <c r="AL6" i="2"/>
  <c r="AD6" i="2"/>
  <c r="BQ5" i="2"/>
  <c r="BP5" i="2"/>
  <c r="BO5" i="2"/>
  <c r="BN5" i="2"/>
  <c r="BM5" i="2"/>
  <c r="BL5" i="2"/>
  <c r="BK5" i="2"/>
  <c r="BJ5" i="2"/>
  <c r="BB5" i="2"/>
  <c r="AT5" i="2"/>
  <c r="AL5" i="2"/>
  <c r="AD5" i="2"/>
  <c r="BQ4" i="2"/>
  <c r="BP4" i="2"/>
  <c r="BO4" i="2"/>
  <c r="BN4" i="2"/>
  <c r="BM4" i="2"/>
  <c r="BL4" i="2"/>
  <c r="BK4" i="2"/>
  <c r="BJ4" i="2"/>
  <c r="BB4" i="2"/>
  <c r="AT4" i="2"/>
  <c r="AL4" i="2"/>
  <c r="AD4" i="2"/>
  <c r="M47" i="5"/>
  <c r="I47" i="5"/>
  <c r="J47" i="5" s="1"/>
  <c r="M46" i="5"/>
  <c r="I46" i="5"/>
  <c r="J46" i="5" s="1"/>
  <c r="M45" i="5"/>
  <c r="I45" i="5"/>
  <c r="J45" i="5" s="1"/>
  <c r="M44" i="5"/>
  <c r="I44" i="5"/>
  <c r="J44" i="5" s="1"/>
  <c r="M43" i="5"/>
  <c r="I43" i="5"/>
  <c r="J43" i="5" s="1"/>
  <c r="M42" i="5"/>
  <c r="I42" i="5"/>
  <c r="J42" i="5" s="1"/>
  <c r="M41" i="5"/>
  <c r="I41" i="5"/>
  <c r="J41" i="5" s="1"/>
  <c r="M40" i="5"/>
  <c r="I40" i="5"/>
  <c r="J40" i="5" s="1"/>
  <c r="M39" i="5"/>
  <c r="I39" i="5"/>
  <c r="J39" i="5" s="1"/>
  <c r="M38" i="5"/>
  <c r="I38" i="5"/>
  <c r="J38" i="5" s="1"/>
  <c r="M37" i="5"/>
  <c r="I37" i="5"/>
  <c r="J37" i="5" s="1"/>
  <c r="M36" i="5"/>
  <c r="I36" i="5"/>
  <c r="J36" i="5" s="1"/>
  <c r="M35" i="5"/>
  <c r="I35" i="5"/>
  <c r="J35" i="5" s="1"/>
  <c r="M34" i="5"/>
  <c r="I34" i="5"/>
  <c r="J34" i="5" s="1"/>
  <c r="M33" i="5"/>
  <c r="I33" i="5"/>
  <c r="J33" i="5" s="1"/>
  <c r="M32" i="5"/>
  <c r="I32" i="5"/>
  <c r="J32" i="5" s="1"/>
  <c r="M31" i="5"/>
  <c r="I31" i="5"/>
  <c r="J31" i="5" s="1"/>
  <c r="M30" i="5"/>
  <c r="I30" i="5"/>
  <c r="J30" i="5" s="1"/>
  <c r="M29" i="5"/>
  <c r="I29" i="5"/>
  <c r="J29" i="5" s="1"/>
  <c r="M28" i="5"/>
  <c r="I28" i="5"/>
  <c r="J28" i="5" s="1"/>
  <c r="M27" i="5"/>
  <c r="I27" i="5"/>
  <c r="J27" i="5" s="1"/>
  <c r="M26" i="5"/>
  <c r="I26" i="5"/>
  <c r="J26" i="5" s="1"/>
  <c r="M25" i="5"/>
  <c r="I25" i="5"/>
  <c r="J25" i="5" s="1"/>
  <c r="I24" i="5"/>
  <c r="J24" i="5" s="1"/>
  <c r="M23" i="5"/>
  <c r="I23" i="5"/>
  <c r="J23" i="5" s="1"/>
  <c r="M22" i="5"/>
  <c r="I22" i="5"/>
  <c r="J22" i="5" s="1"/>
  <c r="M21" i="5"/>
  <c r="I21" i="5"/>
  <c r="J21" i="5" s="1"/>
  <c r="M20" i="5"/>
  <c r="I20" i="5"/>
  <c r="J20" i="5" s="1"/>
  <c r="M19" i="5"/>
  <c r="I19" i="5"/>
  <c r="J19" i="5" s="1"/>
  <c r="M18" i="5"/>
  <c r="I18" i="5"/>
  <c r="M17" i="5"/>
  <c r="I17" i="5"/>
  <c r="J17" i="5" s="1"/>
  <c r="M16" i="5"/>
  <c r="I16" i="5"/>
  <c r="J16" i="5" s="1"/>
  <c r="M15" i="5"/>
  <c r="I15" i="5"/>
  <c r="J15" i="5" s="1"/>
  <c r="M14" i="5"/>
  <c r="I14" i="5"/>
  <c r="J14" i="5" s="1"/>
  <c r="M13" i="5"/>
  <c r="I13" i="5"/>
  <c r="J13" i="5" s="1"/>
  <c r="M12" i="5"/>
  <c r="I12" i="5"/>
  <c r="J12" i="5" s="1"/>
  <c r="M11" i="5"/>
  <c r="I11" i="5"/>
  <c r="J11" i="5" s="1"/>
  <c r="M10" i="5"/>
  <c r="I10" i="5"/>
  <c r="J10" i="5" s="1"/>
  <c r="M9" i="5"/>
  <c r="I9" i="5"/>
  <c r="M8" i="5"/>
  <c r="I8" i="5"/>
  <c r="J8" i="5" s="1"/>
  <c r="M7" i="5"/>
  <c r="I7" i="5"/>
  <c r="J7" i="5" s="1"/>
  <c r="M6" i="5"/>
  <c r="I6" i="5"/>
  <c r="J6" i="5" s="1"/>
  <c r="CO236" i="4"/>
  <c r="CO239" i="4" s="1"/>
  <c r="CO233" i="4"/>
  <c r="CO235" i="4" s="1"/>
  <c r="CO231" i="4"/>
  <c r="CO232" i="4" s="1"/>
  <c r="AM230" i="4"/>
  <c r="AM229" i="4"/>
  <c r="AM228" i="4"/>
  <c r="AM227" i="4"/>
  <c r="AN226" i="4"/>
  <c r="AN225" i="4"/>
  <c r="AN224" i="4"/>
  <c r="AN223" i="4"/>
  <c r="AN222" i="4"/>
  <c r="AN221" i="4"/>
  <c r="AN220" i="4"/>
  <c r="AN219" i="4"/>
  <c r="AM218" i="4"/>
  <c r="AM217" i="4"/>
  <c r="AM216" i="4"/>
  <c r="AM215" i="4"/>
  <c r="AN214" i="4"/>
  <c r="AN213" i="4"/>
  <c r="AN212" i="4"/>
  <c r="AN211" i="4"/>
  <c r="AN210" i="4"/>
  <c r="AN209" i="4"/>
  <c r="AN207" i="4"/>
  <c r="AN206" i="4"/>
  <c r="AN205" i="4"/>
  <c r="AN204" i="4"/>
  <c r="AN203" i="4"/>
  <c r="AN202" i="4"/>
  <c r="AN201" i="4"/>
  <c r="AN200" i="4"/>
  <c r="AN199" i="4"/>
  <c r="AN198" i="4"/>
  <c r="AN197" i="4"/>
  <c r="AN196" i="4"/>
  <c r="AN195" i="4"/>
  <c r="AN194" i="4"/>
  <c r="AN193" i="4"/>
  <c r="AN192" i="4"/>
  <c r="AN191" i="4"/>
  <c r="AM190" i="4"/>
  <c r="AM189" i="4"/>
  <c r="AM188" i="4"/>
  <c r="AN187" i="4"/>
  <c r="AN186" i="4"/>
  <c r="AN185" i="4"/>
  <c r="AN184" i="4"/>
  <c r="AN183" i="4"/>
  <c r="AN182" i="4"/>
  <c r="AN181" i="4"/>
  <c r="AN180" i="4"/>
  <c r="AN179" i="4"/>
  <c r="AN178" i="4"/>
  <c r="AN177" i="4"/>
  <c r="AN176" i="4"/>
  <c r="AN175" i="4"/>
  <c r="AN174" i="4"/>
  <c r="AN173" i="4"/>
  <c r="AN108" i="4"/>
  <c r="AN106" i="4"/>
  <c r="AN170" i="4"/>
  <c r="AN169" i="4"/>
  <c r="AN168" i="4"/>
  <c r="AN167" i="4"/>
  <c r="AN166" i="4"/>
  <c r="AN165" i="4"/>
  <c r="AN164" i="4"/>
  <c r="AN163" i="4"/>
  <c r="AN162" i="4"/>
  <c r="AN161" i="4"/>
  <c r="AN160" i="4"/>
  <c r="AN159" i="4"/>
  <c r="AN156" i="4"/>
  <c r="AN155" i="4"/>
  <c r="AN152" i="4"/>
  <c r="AN158" i="4"/>
  <c r="AN154" i="4"/>
  <c r="AN157" i="4"/>
  <c r="AN153" i="4"/>
  <c r="AN145" i="4"/>
  <c r="AN150" i="4"/>
  <c r="AN149" i="4"/>
  <c r="AN148" i="4"/>
  <c r="AN147" i="4"/>
  <c r="AN146" i="4"/>
  <c r="AN144" i="4"/>
  <c r="AN142" i="4"/>
  <c r="AN117" i="4"/>
  <c r="AN139" i="4"/>
  <c r="AN95" i="4"/>
  <c r="AN138" i="4"/>
  <c r="AN137" i="4"/>
  <c r="AN136" i="4"/>
  <c r="AN141" i="4"/>
  <c r="AN135" i="4"/>
  <c r="AN130" i="4"/>
  <c r="AN134" i="4"/>
  <c r="AN129" i="4"/>
  <c r="AN132" i="4"/>
  <c r="AN128" i="4"/>
  <c r="AN133" i="4"/>
  <c r="AN131" i="4"/>
  <c r="AN127" i="4"/>
  <c r="AN126" i="4"/>
  <c r="AN125" i="4"/>
  <c r="AN124" i="4"/>
  <c r="AN123" i="4"/>
  <c r="AN122" i="4"/>
  <c r="AN121" i="4"/>
  <c r="AN120" i="4"/>
  <c r="AN119" i="4"/>
  <c r="AN118" i="4"/>
  <c r="AN151" i="4"/>
  <c r="AN116" i="4"/>
  <c r="AN115" i="4"/>
  <c r="AN172" i="4"/>
  <c r="AN171" i="4"/>
  <c r="AN114" i="4"/>
  <c r="AN113" i="4"/>
  <c r="AN112" i="4"/>
  <c r="AN111" i="4"/>
  <c r="AN110" i="4"/>
  <c r="AN109" i="4"/>
  <c r="AN107" i="4"/>
  <c r="AN105" i="4"/>
  <c r="AN104" i="4"/>
  <c r="AN103" i="4"/>
  <c r="AN102" i="4"/>
  <c r="AN101" i="4"/>
  <c r="AN100" i="4"/>
  <c r="AN99" i="4"/>
  <c r="AN98" i="4"/>
  <c r="AN97" i="4"/>
  <c r="AN96" i="4"/>
  <c r="AN143" i="4"/>
  <c r="AN94" i="4"/>
  <c r="AN93" i="4"/>
  <c r="AN92" i="4"/>
  <c r="AN91" i="4"/>
  <c r="AN90" i="4"/>
  <c r="AN89" i="4"/>
  <c r="AN88" i="4"/>
  <c r="AN87" i="4"/>
  <c r="AM86" i="4"/>
  <c r="AM85" i="4"/>
  <c r="AN84" i="4"/>
  <c r="AN83" i="4"/>
  <c r="AN82" i="4"/>
  <c r="AN81" i="4"/>
  <c r="AN80" i="4"/>
  <c r="AN79" i="4"/>
  <c r="AN78" i="4"/>
  <c r="AN77" i="4"/>
  <c r="AN76" i="4"/>
  <c r="AN75" i="4"/>
  <c r="AN74" i="4"/>
  <c r="AN73" i="4"/>
  <c r="AN72" i="4"/>
  <c r="AN71" i="4"/>
  <c r="AN70" i="4"/>
  <c r="AN69" i="4"/>
  <c r="AN68" i="4"/>
  <c r="AN67" i="4"/>
  <c r="AN66" i="4"/>
  <c r="AN65" i="4"/>
  <c r="AN64" i="4"/>
  <c r="AN63" i="4"/>
  <c r="AN62" i="4"/>
  <c r="AN61" i="4"/>
  <c r="AN60" i="4"/>
  <c r="AN59" i="4"/>
  <c r="AN58" i="4"/>
  <c r="AN57" i="4"/>
  <c r="AN56" i="4"/>
  <c r="AN55" i="4"/>
  <c r="AN54" i="4"/>
  <c r="AN53" i="4"/>
  <c r="AN52" i="4"/>
  <c r="AN51" i="4"/>
  <c r="AN50" i="4"/>
  <c r="AN49" i="4"/>
  <c r="AN48" i="4"/>
  <c r="AN47" i="4"/>
  <c r="AN46" i="4"/>
  <c r="AN45" i="4"/>
  <c r="AN44" i="4"/>
  <c r="AN43" i="4"/>
  <c r="AN42" i="4"/>
  <c r="AN41" i="4"/>
  <c r="AN40" i="4"/>
  <c r="AN39" i="4"/>
  <c r="AN38" i="4"/>
  <c r="AN37" i="4"/>
  <c r="AN36" i="4"/>
  <c r="AN35" i="4"/>
  <c r="AN34" i="4"/>
  <c r="AN33" i="4"/>
  <c r="AN32" i="4"/>
  <c r="AN31" i="4"/>
  <c r="AN30" i="4"/>
  <c r="AN29" i="4"/>
  <c r="AN28" i="4"/>
  <c r="AN27" i="4"/>
  <c r="AN26" i="4"/>
  <c r="AN25" i="4"/>
  <c r="AN24" i="4"/>
  <c r="AN23" i="4"/>
  <c r="AN22" i="4"/>
  <c r="AN21" i="4"/>
  <c r="AN20" i="4"/>
  <c r="AN19" i="4"/>
  <c r="AN18" i="4"/>
  <c r="AN17" i="4"/>
  <c r="AN16" i="4"/>
  <c r="AN15" i="4"/>
  <c r="AN14" i="4"/>
  <c r="AN13" i="4"/>
  <c r="AN12" i="4"/>
  <c r="AN11" i="4"/>
  <c r="AN10" i="4"/>
  <c r="AN9" i="4"/>
  <c r="AN8" i="4"/>
  <c r="AN7" i="4"/>
  <c r="AN6" i="4"/>
  <c r="AN5" i="4"/>
  <c r="AN86" i="4" l="1"/>
  <c r="AN228" i="4"/>
  <c r="AN188" i="4"/>
  <c r="AN217" i="4"/>
  <c r="AN229" i="4"/>
  <c r="AN189" i="4"/>
  <c r="AN218" i="4"/>
  <c r="AN230" i="4"/>
  <c r="AN216" i="4"/>
  <c r="AN85" i="4"/>
  <c r="AN190" i="4"/>
  <c r="AN215" i="4"/>
  <c r="AN227" i="4"/>
  <c r="BK221" i="2"/>
  <c r="BB220" i="2"/>
  <c r="BM382" i="2"/>
  <c r="BR382" i="2" s="1"/>
  <c r="BR157" i="2"/>
  <c r="BR180" i="2"/>
  <c r="BR181" i="2"/>
  <c r="BR182" i="2"/>
  <c r="BR214" i="2"/>
  <c r="BR218" i="2"/>
  <c r="BB274" i="2"/>
  <c r="BR373" i="2"/>
  <c r="BB382" i="2"/>
  <c r="BR420" i="2"/>
  <c r="BR421" i="2"/>
  <c r="BR422" i="2"/>
  <c r="BR427" i="2"/>
  <c r="BR429" i="2"/>
  <c r="BR430" i="2"/>
  <c r="BR431" i="2"/>
  <c r="BK386" i="2"/>
  <c r="BR386" i="2" s="1"/>
  <c r="BK402" i="2"/>
  <c r="BR169" i="2"/>
  <c r="BR185" i="2"/>
  <c r="BK223" i="2"/>
  <c r="BR223" i="2" s="1"/>
  <c r="BR228" i="2"/>
  <c r="BR230" i="2"/>
  <c r="BR260" i="2"/>
  <c r="BR262" i="2"/>
  <c r="BR277" i="2"/>
  <c r="BR279" i="2"/>
  <c r="BR281" i="2"/>
  <c r="BR283" i="2"/>
  <c r="BR284" i="2"/>
  <c r="BR300" i="2"/>
  <c r="BR321" i="2"/>
  <c r="BR328" i="2"/>
  <c r="BR338" i="2"/>
  <c r="BR339" i="2"/>
  <c r="BR341" i="2"/>
  <c r="BR342" i="2"/>
  <c r="BR344" i="2"/>
  <c r="BR367" i="2"/>
  <c r="BR384" i="2"/>
  <c r="BR395" i="2"/>
  <c r="BR396" i="2"/>
  <c r="BR398" i="2"/>
  <c r="BR415" i="2"/>
  <c r="BR4" i="2"/>
  <c r="BR29" i="2"/>
  <c r="BR66" i="2"/>
  <c r="BR76" i="2"/>
  <c r="BR77" i="2"/>
  <c r="BR81" i="2"/>
  <c r="BR82" i="2"/>
  <c r="BR93" i="2"/>
  <c r="BR94" i="2"/>
  <c r="BR99" i="2"/>
  <c r="BR123" i="2"/>
  <c r="BR125" i="2"/>
  <c r="BR133" i="2"/>
  <c r="BR134" i="2"/>
  <c r="BR135" i="2"/>
  <c r="BR151" i="2"/>
  <c r="BR155" i="2"/>
  <c r="BR156" i="2"/>
  <c r="BR22" i="2"/>
  <c r="BR37" i="2"/>
  <c r="BR41" i="2"/>
  <c r="BR59" i="2"/>
  <c r="BR109" i="2"/>
  <c r="BR141" i="2"/>
  <c r="BR162" i="2"/>
  <c r="BR204" i="2"/>
  <c r="BR246" i="2"/>
  <c r="BR318" i="2"/>
  <c r="BR401" i="2"/>
  <c r="BR6" i="2"/>
  <c r="BR9" i="2"/>
  <c r="BR10" i="2"/>
  <c r="BR11" i="2"/>
  <c r="BR14" i="2"/>
  <c r="BR23" i="2"/>
  <c r="BR38" i="2"/>
  <c r="BR58" i="2"/>
  <c r="BR72" i="2"/>
  <c r="BR74" i="2"/>
  <c r="BR88" i="2"/>
  <c r="BR90" i="2"/>
  <c r="BR101" i="2"/>
  <c r="BR110" i="2"/>
  <c r="BR117" i="2"/>
  <c r="BR128" i="2"/>
  <c r="BR130" i="2"/>
  <c r="BR142" i="2"/>
  <c r="BR149" i="2"/>
  <c r="BR161" i="2"/>
  <c r="BR175" i="2"/>
  <c r="BR177" i="2"/>
  <c r="BR191" i="2"/>
  <c r="BR192" i="2"/>
  <c r="BR193" i="2"/>
  <c r="BR195" i="2"/>
  <c r="BR196" i="2"/>
  <c r="BR205" i="2"/>
  <c r="BR212" i="2"/>
  <c r="BR233" i="2"/>
  <c r="BR234" i="2"/>
  <c r="BR235" i="2"/>
  <c r="BR237" i="2"/>
  <c r="BR238" i="2"/>
  <c r="BR247" i="2"/>
  <c r="BR254" i="2"/>
  <c r="BR264" i="2"/>
  <c r="BR265" i="2"/>
  <c r="BR267" i="2"/>
  <c r="BR270" i="2"/>
  <c r="BR276" i="2"/>
  <c r="BR292" i="2"/>
  <c r="BR304" i="2"/>
  <c r="BR307" i="2"/>
  <c r="BR311" i="2"/>
  <c r="BR325" i="2"/>
  <c r="BR332" i="2"/>
  <c r="BR336" i="2"/>
  <c r="BR352" i="2"/>
  <c r="BR363" i="2"/>
  <c r="BR377" i="2"/>
  <c r="BR381" i="2"/>
  <c r="BR404" i="2"/>
  <c r="BR419" i="2"/>
  <c r="BR7" i="2"/>
  <c r="BR20" i="2"/>
  <c r="BR25" i="2"/>
  <c r="BR27" i="2"/>
  <c r="BJ29" i="2"/>
  <c r="BM30" i="2"/>
  <c r="BR30" i="2" s="1"/>
  <c r="BR35" i="2"/>
  <c r="BR43" i="2"/>
  <c r="BR44" i="2"/>
  <c r="BR45" i="2"/>
  <c r="BR48" i="2"/>
  <c r="BR15" i="2"/>
  <c r="BR28" i="2"/>
  <c r="BC434" i="2"/>
  <c r="BC438" i="2" s="1"/>
  <c r="BR12" i="2"/>
  <c r="BR17" i="2"/>
  <c r="BR18" i="2"/>
  <c r="BR19" i="2"/>
  <c r="BR21" i="2"/>
  <c r="BK32" i="2"/>
  <c r="BR32" i="2" s="1"/>
  <c r="BR34" i="2"/>
  <c r="BR36" i="2"/>
  <c r="BQ40" i="2"/>
  <c r="BR40" i="2" s="1"/>
  <c r="AD40" i="2"/>
  <c r="BR49" i="2"/>
  <c r="BR53" i="2"/>
  <c r="BR54" i="2"/>
  <c r="BR55" i="2"/>
  <c r="BR57" i="2"/>
  <c r="BR67" i="2"/>
  <c r="BR80" i="2"/>
  <c r="BR85" i="2"/>
  <c r="BR86" i="2"/>
  <c r="BR102" i="2"/>
  <c r="BR111" i="2"/>
  <c r="BR115" i="2"/>
  <c r="BR120" i="2"/>
  <c r="BR121" i="2"/>
  <c r="BR129" i="2"/>
  <c r="BR147" i="2"/>
  <c r="BR152" i="2"/>
  <c r="BR153" i="2"/>
  <c r="BR154" i="2"/>
  <c r="BR167" i="2"/>
  <c r="BR172" i="2"/>
  <c r="BR173" i="2"/>
  <c r="BR174" i="2"/>
  <c r="BR176" i="2"/>
  <c r="BR186" i="2"/>
  <c r="BR197" i="2"/>
  <c r="BR210" i="2"/>
  <c r="BR215" i="2"/>
  <c r="BR217" i="2"/>
  <c r="BR219" i="2"/>
  <c r="BJ221" i="2"/>
  <c r="BR225" i="2"/>
  <c r="BR226" i="2"/>
  <c r="BR227" i="2"/>
  <c r="BR239" i="2"/>
  <c r="BR252" i="2"/>
  <c r="BR255" i="2"/>
  <c r="BR257" i="2"/>
  <c r="BR259" i="2"/>
  <c r="BR261" i="2"/>
  <c r="BR266" i="2"/>
  <c r="BR301" i="2"/>
  <c r="BR302" i="2"/>
  <c r="BR303" i="2"/>
  <c r="BR314" i="2"/>
  <c r="BR329" i="2"/>
  <c r="BR330" i="2"/>
  <c r="BR331" i="2"/>
  <c r="BR333" i="2"/>
  <c r="BR335" i="2"/>
  <c r="BR356" i="2"/>
  <c r="BR364" i="2"/>
  <c r="BR365" i="2"/>
  <c r="BR366" i="2"/>
  <c r="BR368" i="2"/>
  <c r="BR374" i="2"/>
  <c r="BR375" i="2"/>
  <c r="BR376" i="2"/>
  <c r="BR378" i="2"/>
  <c r="BR380" i="2"/>
  <c r="BK383" i="2"/>
  <c r="BR383" i="2" s="1"/>
  <c r="BR385" i="2"/>
  <c r="BB387" i="2"/>
  <c r="BB392" i="2"/>
  <c r="BR405" i="2"/>
  <c r="BR407" i="2"/>
  <c r="BR409" i="2"/>
  <c r="BR410" i="2"/>
  <c r="BK416" i="2"/>
  <c r="BR416" i="2" s="1"/>
  <c r="BR433" i="2"/>
  <c r="BR52" i="2"/>
  <c r="BR56" i="2"/>
  <c r="BR61" i="2"/>
  <c r="BR62" i="2"/>
  <c r="BR63" i="2"/>
  <c r="BR75" i="2"/>
  <c r="BR96" i="2"/>
  <c r="BR97" i="2"/>
  <c r="BR98" i="2"/>
  <c r="BR274" i="2"/>
  <c r="BR46" i="2"/>
  <c r="BR51" i="2"/>
  <c r="BR64" i="2"/>
  <c r="BR69" i="2"/>
  <c r="BR70" i="2"/>
  <c r="BR71" i="2"/>
  <c r="BR73" i="2"/>
  <c r="BR83" i="2"/>
  <c r="BR92" i="2"/>
  <c r="BL95" i="2"/>
  <c r="BR95" i="2" s="1"/>
  <c r="BR104" i="2"/>
  <c r="BR105" i="2"/>
  <c r="BR106" i="2"/>
  <c r="BR108" i="2"/>
  <c r="BR118" i="2"/>
  <c r="BR127" i="2"/>
  <c r="AL136" i="2"/>
  <c r="BR136" i="2"/>
  <c r="BR137" i="2"/>
  <c r="BR138" i="2"/>
  <c r="BR150" i="2"/>
  <c r="BR158" i="2"/>
  <c r="BR170" i="2"/>
  <c r="BR183" i="2"/>
  <c r="BR188" i="2"/>
  <c r="BR194" i="2"/>
  <c r="BR198" i="2"/>
  <c r="BR199" i="2"/>
  <c r="BR200" i="2"/>
  <c r="BR201" i="2"/>
  <c r="BR213" i="2"/>
  <c r="BR220" i="2"/>
  <c r="BR222" i="2"/>
  <c r="BR236" i="2"/>
  <c r="BR241" i="2"/>
  <c r="BR243" i="2"/>
  <c r="BR245" i="2"/>
  <c r="BR268" i="2"/>
  <c r="BR273" i="2"/>
  <c r="BR282" i="2"/>
  <c r="BR287" i="2"/>
  <c r="BR289" i="2"/>
  <c r="BR291" i="2"/>
  <c r="BB321" i="2"/>
  <c r="BB325" i="2"/>
  <c r="BR347" i="2"/>
  <c r="BR350" i="2"/>
  <c r="BB359" i="2"/>
  <c r="BR389" i="2"/>
  <c r="AD400" i="2"/>
  <c r="BR414" i="2"/>
  <c r="BB415" i="2"/>
  <c r="BR417" i="2"/>
  <c r="BR426" i="2"/>
  <c r="BR91" i="2"/>
  <c r="BR107" i="2"/>
  <c r="BR112" i="2"/>
  <c r="BR114" i="2"/>
  <c r="BR116" i="2"/>
  <c r="BR126" i="2"/>
  <c r="BR131" i="2"/>
  <c r="BR139" i="2"/>
  <c r="BR144" i="2"/>
  <c r="BR145" i="2"/>
  <c r="BR159" i="2"/>
  <c r="BR164" i="2"/>
  <c r="BR165" i="2"/>
  <c r="BR178" i="2"/>
  <c r="BR202" i="2"/>
  <c r="BR207" i="2"/>
  <c r="BR208" i="2"/>
  <c r="BR221" i="2"/>
  <c r="BR231" i="2"/>
  <c r="BR244" i="2"/>
  <c r="BR249" i="2"/>
  <c r="BR250" i="2"/>
  <c r="BR258" i="2"/>
  <c r="BR294" i="2"/>
  <c r="BR295" i="2"/>
  <c r="BR298" i="2"/>
  <c r="BR306" i="2"/>
  <c r="BR308" i="2"/>
  <c r="BR310" i="2"/>
  <c r="BR317" i="2"/>
  <c r="BR320" i="2"/>
  <c r="BR322" i="2"/>
  <c r="BR324" i="2"/>
  <c r="BR326" i="2"/>
  <c r="BR355" i="2"/>
  <c r="BR357" i="2"/>
  <c r="BR361" i="2"/>
  <c r="BR392" i="2"/>
  <c r="BR402" i="2"/>
  <c r="BR411" i="2"/>
  <c r="BR412" i="2"/>
  <c r="BR423" i="2"/>
  <c r="BR424" i="2"/>
  <c r="E13" i="8"/>
  <c r="BR13" i="2"/>
  <c r="BR47" i="2"/>
  <c r="BR65" i="2"/>
  <c r="BR84" i="2"/>
  <c r="BR100" i="2"/>
  <c r="BR119" i="2"/>
  <c r="BR184" i="2"/>
  <c r="BR229" i="2"/>
  <c r="BR256" i="2"/>
  <c r="BR275" i="2"/>
  <c r="BR288" i="2"/>
  <c r="BR296" i="2"/>
  <c r="BR312" i="2"/>
  <c r="BR334" i="2"/>
  <c r="BR369" i="2"/>
  <c r="BR379" i="2"/>
  <c r="BR413" i="2"/>
  <c r="BR425" i="2"/>
  <c r="BR79" i="2"/>
  <c r="BR163" i="2"/>
  <c r="BR206" i="2"/>
  <c r="BR272" i="2"/>
  <c r="BR285" i="2"/>
  <c r="BK305" i="2"/>
  <c r="BR305" i="2" s="1"/>
  <c r="BB305" i="2"/>
  <c r="BR340" i="2"/>
  <c r="BR346" i="2"/>
  <c r="BR388" i="2"/>
  <c r="BR394" i="2"/>
  <c r="BR418" i="2"/>
  <c r="BR87" i="2"/>
  <c r="BR89" i="2"/>
  <c r="BR122" i="2"/>
  <c r="BR124" i="2"/>
  <c r="BR143" i="2"/>
  <c r="BR171" i="2"/>
  <c r="BR216" i="2"/>
  <c r="BK224" i="2"/>
  <c r="BR224" i="2" s="1"/>
  <c r="BB224" i="2"/>
  <c r="BR251" i="2"/>
  <c r="BR253" i="2"/>
  <c r="BR293" i="2"/>
  <c r="BR297" i="2"/>
  <c r="BR299" i="2"/>
  <c r="BR309" i="2"/>
  <c r="BR319" i="2"/>
  <c r="BR323" i="2"/>
  <c r="BR327" i="2"/>
  <c r="BR348" i="2"/>
  <c r="BR354" i="2"/>
  <c r="BR358" i="2"/>
  <c r="BR360" i="2"/>
  <c r="BR362" i="2"/>
  <c r="BR372" i="2"/>
  <c r="BR390" i="2"/>
  <c r="BR403" i="2"/>
  <c r="BR8" i="2"/>
  <c r="BR42" i="2"/>
  <c r="BR60" i="2"/>
  <c r="BR313" i="2"/>
  <c r="BK391" i="2"/>
  <c r="BR391" i="2" s="1"/>
  <c r="BB391" i="2"/>
  <c r="BR16" i="2"/>
  <c r="BR50" i="2"/>
  <c r="BR68" i="2"/>
  <c r="BR132" i="2"/>
  <c r="BR140" i="2"/>
  <c r="BR160" i="2"/>
  <c r="BR179" i="2"/>
  <c r="BR187" i="2"/>
  <c r="BR189" i="2"/>
  <c r="BR203" i="2"/>
  <c r="BR232" i="2"/>
  <c r="BR263" i="2"/>
  <c r="BR269" i="2"/>
  <c r="BR278" i="2"/>
  <c r="BR337" i="2"/>
  <c r="BR343" i="2"/>
  <c r="BR359" i="2"/>
  <c r="BK397" i="2"/>
  <c r="BR397" i="2" s="1"/>
  <c r="BR406" i="2"/>
  <c r="BR408" i="2"/>
  <c r="BR428" i="2"/>
  <c r="BR432" i="2"/>
  <c r="BR24" i="2"/>
  <c r="BR26" i="2"/>
  <c r="BR33" i="2"/>
  <c r="BR78" i="2"/>
  <c r="BR103" i="2"/>
  <c r="BR113" i="2"/>
  <c r="BR146" i="2"/>
  <c r="BR148" i="2"/>
  <c r="BR166" i="2"/>
  <c r="BR168" i="2"/>
  <c r="BR209" i="2"/>
  <c r="BR211" i="2"/>
  <c r="BR240" i="2"/>
  <c r="BR242" i="2"/>
  <c r="BR271" i="2"/>
  <c r="BR280" i="2"/>
  <c r="BR286" i="2"/>
  <c r="BR290" i="2"/>
  <c r="BR315" i="2"/>
  <c r="BK316" i="2"/>
  <c r="BR316" i="2" s="1"/>
  <c r="BB316" i="2"/>
  <c r="BR345" i="2"/>
  <c r="BR349" i="2"/>
  <c r="BR351" i="2"/>
  <c r="BR387" i="2"/>
  <c r="BR393" i="2"/>
  <c r="BR400" i="2"/>
  <c r="BR5" i="2"/>
  <c r="BR39" i="2"/>
  <c r="BK190" i="2"/>
  <c r="BR190" i="2" s="1"/>
  <c r="BB190" i="2"/>
  <c r="BR248" i="2"/>
  <c r="BR353" i="2"/>
  <c r="BR399" i="2"/>
  <c r="BK31" i="2"/>
  <c r="BR31" i="2" s="1"/>
  <c r="BB418" i="2"/>
  <c r="BJ411" i="2"/>
  <c r="BB417" i="2"/>
  <c r="D13" i="8"/>
  <c r="C12" i="8"/>
  <c r="C4" i="8" l="1"/>
  <c r="AU8" i="4"/>
  <c r="AU232" i="4" s="1"/>
  <c r="C13" i="8" l="1"/>
</calcChain>
</file>

<file path=xl/comments1.xml><?xml version="1.0" encoding="utf-8"?>
<comments xmlns="http://schemas.openxmlformats.org/spreadsheetml/2006/main">
  <authors>
    <author>Usuario</author>
    <author>Carlos Enrique Molina Acero</author>
    <author>Nelly Patricia Barriga Gutierrez</author>
  </authors>
  <commentList>
    <comment ref="AC2" authorId="0" shapeId="0">
      <text>
        <r>
          <rPr>
            <b/>
            <sz val="9"/>
            <color indexed="81"/>
            <rFont val="Tahoma"/>
            <family val="2"/>
          </rPr>
          <t>Usuario:</t>
        </r>
        <r>
          <rPr>
            <sz val="9"/>
            <color indexed="81"/>
            <rFont val="Tahoma"/>
            <family val="2"/>
          </rPr>
          <t xml:space="preserve">
Escribir la contratación de  cada una de las actividades con el código CCPET correspondiente, por cada código se debe insertar una fila.</t>
        </r>
      </text>
    </comment>
    <comment ref="AO2" authorId="1" shapeId="0">
      <text>
        <r>
          <rPr>
            <b/>
            <sz val="9"/>
            <color indexed="81"/>
            <rFont val="Tahoma"/>
            <family val="2"/>
          </rPr>
          <t>Carlos Enrique Molina:</t>
        </r>
        <r>
          <rPr>
            <sz val="9"/>
            <color indexed="81"/>
            <rFont val="Tahoma"/>
            <family val="2"/>
          </rPr>
          <t xml:space="preserve">
</t>
        </r>
        <r>
          <rPr>
            <sz val="11"/>
            <color indexed="81"/>
            <rFont val="Tahoma"/>
            <family val="2"/>
          </rPr>
          <t>I</t>
        </r>
        <r>
          <rPr>
            <sz val="10"/>
            <color indexed="81"/>
            <rFont val="Tahoma"/>
            <family val="2"/>
          </rPr>
          <t xml:space="preserve">ndique el numero programado para el trimestre. 
Las unidades en Numero deben ser valores ENTEROS (1,2,3,4,5) y no decimales, las unidades Porcentaje podran llevar decimales hasta 1 digito (33,3) y sin el signo %
</t>
        </r>
        <r>
          <rPr>
            <b/>
            <sz val="10"/>
            <color indexed="81"/>
            <rFont val="Tahoma"/>
            <family val="2"/>
          </rPr>
          <t>TENER EN CUENTA QUE LA COLUMNA BN DEBE SER "VERDADERO"</t>
        </r>
      </text>
    </comment>
    <comment ref="AP2" authorId="1" shapeId="0">
      <text>
        <r>
          <rPr>
            <b/>
            <sz val="9"/>
            <color indexed="81"/>
            <rFont val="Tahoma"/>
            <family val="2"/>
          </rPr>
          <t>Carlos Enrique Molina:</t>
        </r>
        <r>
          <rPr>
            <sz val="9"/>
            <color indexed="81"/>
            <rFont val="Tahoma"/>
            <family val="2"/>
          </rPr>
          <t xml:space="preserve">
</t>
        </r>
        <r>
          <rPr>
            <sz val="11"/>
            <color indexed="81"/>
            <rFont val="Tahoma"/>
            <family val="2"/>
          </rPr>
          <t>I</t>
        </r>
        <r>
          <rPr>
            <sz val="10"/>
            <color indexed="81"/>
            <rFont val="Tahoma"/>
            <family val="2"/>
          </rPr>
          <t xml:space="preserve">ndique el numero programado para el trimestre. 
Las unidades en Numero deben ser valores ENTEROS (1,2,3,4,5) y no decimales, las unidades Porcentaje podran llevar decimales hasta 1 digito (33,3) y sin el signo %
</t>
        </r>
        <r>
          <rPr>
            <b/>
            <sz val="10"/>
            <color indexed="81"/>
            <rFont val="Tahoma"/>
            <family val="2"/>
          </rPr>
          <t>TENER EN CUENTA QUE LA COLUMNA BN DEBE SER "VERDADERO"</t>
        </r>
      </text>
    </comment>
    <comment ref="AQ2" authorId="1" shapeId="0">
      <text>
        <r>
          <rPr>
            <b/>
            <sz val="9"/>
            <color indexed="81"/>
            <rFont val="Tahoma"/>
            <family val="2"/>
          </rPr>
          <t>Carlos Enrique Molina:</t>
        </r>
        <r>
          <rPr>
            <sz val="9"/>
            <color indexed="81"/>
            <rFont val="Tahoma"/>
            <family val="2"/>
          </rPr>
          <t xml:space="preserve">
</t>
        </r>
        <r>
          <rPr>
            <sz val="11"/>
            <color indexed="81"/>
            <rFont val="Tahoma"/>
            <family val="2"/>
          </rPr>
          <t>I</t>
        </r>
        <r>
          <rPr>
            <sz val="10"/>
            <color indexed="81"/>
            <rFont val="Tahoma"/>
            <family val="2"/>
          </rPr>
          <t xml:space="preserve">ndique el numero programado para el trimestre. 
Las unidades en Numero deben ser valores ENTEROS (1,2,3,4,5) y no decimales, las unidades Porcentaje podran llevar decimales hasta 1 digito (33,3) y sin el signo %
</t>
        </r>
        <r>
          <rPr>
            <b/>
            <sz val="10"/>
            <color indexed="81"/>
            <rFont val="Tahoma"/>
            <family val="2"/>
          </rPr>
          <t>TENER EN CUENTA QUE LA COLUMNA BN DEBE SER "VERDADERO"</t>
        </r>
      </text>
    </comment>
    <comment ref="AR2" authorId="1" shapeId="0">
      <text>
        <r>
          <rPr>
            <b/>
            <sz val="9"/>
            <color indexed="81"/>
            <rFont val="Tahoma"/>
            <family val="2"/>
          </rPr>
          <t>Carlos Enrique Molina:</t>
        </r>
        <r>
          <rPr>
            <sz val="9"/>
            <color indexed="81"/>
            <rFont val="Tahoma"/>
            <family val="2"/>
          </rPr>
          <t xml:space="preserve">
</t>
        </r>
        <r>
          <rPr>
            <sz val="11"/>
            <color indexed="81"/>
            <rFont val="Tahoma"/>
            <family val="2"/>
          </rPr>
          <t>I</t>
        </r>
        <r>
          <rPr>
            <sz val="10"/>
            <color indexed="81"/>
            <rFont val="Tahoma"/>
            <family val="2"/>
          </rPr>
          <t xml:space="preserve">ndique el numero programado para el trimestre. 
Las unidades en Numero deben ser valores ENTEROS (1,2,3,4,5) y no decimales, las unidades Porcentaje podran llevar decimales hasta 1 digito (33,3) y sin el signo %
</t>
        </r>
        <r>
          <rPr>
            <b/>
            <sz val="10"/>
            <color indexed="81"/>
            <rFont val="Tahoma"/>
            <family val="2"/>
          </rPr>
          <t>TENER EN CUENTA QUE LA COLUMNA BN DEBE SER "VERDADERO"</t>
        </r>
      </text>
    </comment>
    <comment ref="AB109" authorId="2" shapeId="0">
      <text>
        <r>
          <rPr>
            <b/>
            <sz val="9"/>
            <color indexed="81"/>
            <rFont val="Tahoma"/>
            <family val="2"/>
          </rPr>
          <t>Nelly Patricia Barriga Gutierrez:</t>
        </r>
        <r>
          <rPr>
            <sz val="9"/>
            <color indexed="81"/>
            <rFont val="Tahoma"/>
            <family val="2"/>
          </rPr>
          <t xml:space="preserve">
CREACION DE ACTIVIDAD EN EL PROYECTO</t>
        </r>
      </text>
    </comment>
    <comment ref="AM144" authorId="2" shapeId="0">
      <text>
        <r>
          <rPr>
            <b/>
            <sz val="9"/>
            <color indexed="81"/>
            <rFont val="Tahoma"/>
            <family val="2"/>
          </rPr>
          <t>Nelly Patricia Barriga Gutierrez:</t>
        </r>
        <r>
          <rPr>
            <sz val="9"/>
            <color indexed="81"/>
            <rFont val="Tahoma"/>
            <family val="2"/>
          </rPr>
          <t xml:space="preserve">
SE REALIZARA CON LA PROFESIONAL DE PLANTA 
</t>
        </r>
      </text>
    </comment>
  </commentList>
</comments>
</file>

<file path=xl/comments2.xml><?xml version="1.0" encoding="utf-8"?>
<comments xmlns="http://schemas.openxmlformats.org/spreadsheetml/2006/main">
  <authors>
    <author>Nelly Patricia Barriga Gutierrez</author>
  </authors>
  <commentList>
    <comment ref="O6" authorId="0" shapeId="0">
      <text>
        <r>
          <rPr>
            <b/>
            <sz val="9"/>
            <color indexed="81"/>
            <rFont val="Tahoma"/>
            <family val="2"/>
          </rPr>
          <t>Nelly Patricia Barriga Gutierrez:</t>
        </r>
        <r>
          <rPr>
            <sz val="9"/>
            <color indexed="81"/>
            <rFont val="Tahoma"/>
            <family val="2"/>
          </rPr>
          <t xml:space="preserve">
SEGUIMIENTO  DE CUMPLIMIENTO DE LA META  </t>
        </r>
      </text>
    </comment>
    <comment ref="O31" authorId="0" shapeId="0">
      <text>
        <r>
          <rPr>
            <b/>
            <sz val="9"/>
            <color indexed="81"/>
            <rFont val="Tahoma"/>
            <family val="2"/>
          </rPr>
          <t>Nelly Patricia Barriga Gutierrez:</t>
        </r>
        <r>
          <rPr>
            <sz val="9"/>
            <color indexed="81"/>
            <rFont val="Tahoma"/>
            <family val="2"/>
          </rPr>
          <t xml:space="preserve">
SEGUIMIENTO  PLAN DE ACCION
</t>
        </r>
      </text>
    </comment>
  </commentList>
</comments>
</file>

<file path=xl/comments3.xml><?xml version="1.0" encoding="utf-8"?>
<comments xmlns="http://schemas.openxmlformats.org/spreadsheetml/2006/main">
  <authors>
    <author>Nelly Patricia Barriga Gutierrez</author>
  </authors>
  <commentList>
    <comment ref="O6" authorId="0" shapeId="0">
      <text>
        <r>
          <rPr>
            <b/>
            <sz val="9"/>
            <color indexed="81"/>
            <rFont val="Tahoma"/>
            <family val="2"/>
          </rPr>
          <t>Nelly Patricia Barriga Gutierrez:</t>
        </r>
        <r>
          <rPr>
            <sz val="9"/>
            <color indexed="81"/>
            <rFont val="Tahoma"/>
            <family val="2"/>
          </rPr>
          <t xml:space="preserve">
SEGUIMIENTO PLAN DE ACCION </t>
        </r>
      </text>
    </comment>
    <comment ref="O32" authorId="0" shapeId="0">
      <text>
        <r>
          <rPr>
            <b/>
            <sz val="9"/>
            <color indexed="81"/>
            <rFont val="Tahoma"/>
            <family val="2"/>
          </rPr>
          <t>Nelly Patricia Barriga Gutierrez:</t>
        </r>
        <r>
          <rPr>
            <sz val="9"/>
            <color indexed="81"/>
            <rFont val="Tahoma"/>
            <family val="2"/>
          </rPr>
          <t xml:space="preserve">
SEGUIMIENTO CUMPLIMIENTO PLAN DE ACCION </t>
        </r>
      </text>
    </comment>
    <comment ref="O33" authorId="0" shapeId="0">
      <text>
        <r>
          <rPr>
            <b/>
            <sz val="9"/>
            <color indexed="81"/>
            <rFont val="Tahoma"/>
            <family val="2"/>
          </rPr>
          <t>Nelly Patricia Barriga Gutierrez:</t>
        </r>
        <r>
          <rPr>
            <sz val="9"/>
            <color indexed="81"/>
            <rFont val="Tahoma"/>
            <family val="2"/>
          </rPr>
          <t xml:space="preserve">
SEGUIMIENTO PLAN DE ACCION 
</t>
        </r>
      </text>
    </comment>
    <comment ref="O38" authorId="0" shapeId="0">
      <text>
        <r>
          <rPr>
            <b/>
            <sz val="9"/>
            <color indexed="81"/>
            <rFont val="Tahoma"/>
            <family val="2"/>
          </rPr>
          <t>Nelly Patricia Barriga Gutierrez:</t>
        </r>
        <r>
          <rPr>
            <sz val="9"/>
            <color indexed="81"/>
            <rFont val="Tahoma"/>
            <family val="2"/>
          </rPr>
          <t xml:space="preserve">
SEGUIMIENTO A PLAN DE ACCION </t>
        </r>
      </text>
    </comment>
    <comment ref="O40" authorId="0" shapeId="0">
      <text>
        <r>
          <rPr>
            <b/>
            <sz val="9"/>
            <color indexed="81"/>
            <rFont val="Tahoma"/>
            <family val="2"/>
          </rPr>
          <t>Nelly Patricia Barriga Gutierrez:</t>
        </r>
        <r>
          <rPr>
            <sz val="9"/>
            <color indexed="81"/>
            <rFont val="Tahoma"/>
            <family val="2"/>
          </rPr>
          <t xml:space="preserve">
SEGUIMIENTO A MUNICIPIOS CON PLANES DE ACCION 
</t>
        </r>
      </text>
    </comment>
    <comment ref="O41" authorId="0" shapeId="0">
      <text>
        <r>
          <rPr>
            <b/>
            <sz val="9"/>
            <color indexed="81"/>
            <rFont val="Tahoma"/>
            <family val="2"/>
          </rPr>
          <t>Nelly Patricia Barriga Gutierrez:</t>
        </r>
        <r>
          <rPr>
            <sz val="9"/>
            <color indexed="81"/>
            <rFont val="Tahoma"/>
            <family val="2"/>
          </rPr>
          <t xml:space="preserve">
SEGUIMIENTO A MUNICIPIOS CON PLANES DE ACCION 
</t>
        </r>
      </text>
    </comment>
  </commentList>
</comments>
</file>

<file path=xl/sharedStrings.xml><?xml version="1.0" encoding="utf-8"?>
<sst xmlns="http://schemas.openxmlformats.org/spreadsheetml/2006/main" count="15676" uniqueCount="4339">
  <si>
    <t>2020-2024</t>
  </si>
  <si>
    <t>ITEM</t>
  </si>
  <si>
    <t>Línea estratégica</t>
  </si>
  <si>
    <t xml:space="preserve">Código </t>
  </si>
  <si>
    <t>SECTOR</t>
  </si>
  <si>
    <t>Código
CCPET</t>
  </si>
  <si>
    <t>PROGRAMA</t>
  </si>
  <si>
    <t>Código2</t>
  </si>
  <si>
    <t>SUBPROGRAMA</t>
  </si>
  <si>
    <t>METAS DE BIENESTAR</t>
  </si>
  <si>
    <t>META DE BIENESTAR NUEVA</t>
  </si>
  <si>
    <t xml:space="preserve">JUSTIFICACIÓN </t>
  </si>
  <si>
    <t>LÍNEA BASE</t>
  </si>
  <si>
    <t>RESULTADO ESPERADO A 2024</t>
  </si>
  <si>
    <t>No. PDD</t>
  </si>
  <si>
    <t xml:space="preserve">No. </t>
  </si>
  <si>
    <t>META DE PRODUCTO</t>
  </si>
  <si>
    <t>NUEVA META DE PRODUCTO</t>
  </si>
  <si>
    <t xml:space="preserve">JUSTIFICACIONES </t>
  </si>
  <si>
    <t>ENTIDAD</t>
  </si>
  <si>
    <t>R. ORDINARIO</t>
  </si>
  <si>
    <t>DESTINACIONES ESPECIFICAS</t>
  </si>
  <si>
    <t>CREDITO</t>
  </si>
  <si>
    <t>SGP</t>
  </si>
  <si>
    <t>PROPIOS ESTAPÚBLICOS</t>
  </si>
  <si>
    <t>SGR</t>
  </si>
  <si>
    <t>OTROS (COFINANCIACIÓN)</t>
  </si>
  <si>
    <t>TOTAL</t>
  </si>
  <si>
    <t>1. + BIEN ESTAR</t>
  </si>
  <si>
    <t>19</t>
  </si>
  <si>
    <t>SALUD Y PROTECCIÓN SOCIAL</t>
  </si>
  <si>
    <t>1901</t>
  </si>
  <si>
    <t>Salud pública y prestación de servicios</t>
  </si>
  <si>
    <t>0300</t>
  </si>
  <si>
    <t>Intersubsectorial Salud</t>
  </si>
  <si>
    <t>Aumentar el índice de desempeño integral de la política pública para el fomento de la Seguridad y Salud en el Trabajo en Cundinamarca.</t>
  </si>
  <si>
    <t>002</t>
  </si>
  <si>
    <t>Implementar en 40  municipios las lineas estrategicas de la Politica Pública para el fomento de la seguridad y salud de los trabajadores.</t>
  </si>
  <si>
    <t>SECRETARÍA DE SALUD</t>
  </si>
  <si>
    <t>Aumentar la cobertura del aseguramiento en salud.</t>
  </si>
  <si>
    <t>003</t>
  </si>
  <si>
    <t>Tramitar el 100% de las solicitudes de atención en salud para población pobre no asegurada y extranjera sin afiliación al SGSSS.</t>
  </si>
  <si>
    <t>004</t>
  </si>
  <si>
    <t>Implementar una estrategia de seguimiento a las EAPB  que garantice el acceso a los servicios de salud de sus afiliados.</t>
  </si>
  <si>
    <t>Disminuir la incidencia por Dengue en el Departamento de Cundinamarca.</t>
  </si>
  <si>
    <t>005</t>
  </si>
  <si>
    <t>Implementar en 15 municipios la estrategia de gestión integral para la promoción de la salud, prevención y control de las enfermedades transmitidas por vectores (ETV).</t>
  </si>
  <si>
    <t>41</t>
  </si>
  <si>
    <t>INCLUSIÓN SOCIAL Y RECONCILIACIÓN</t>
  </si>
  <si>
    <t>4102</t>
  </si>
  <si>
    <t>Desarrollo integral de niñas, niños, adolescentes y sus familias</t>
  </si>
  <si>
    <t>Intersubsectorial Desarrollo Social</t>
  </si>
  <si>
    <t>Reducir el índice de necesidades básicas insatisfechas.</t>
  </si>
  <si>
    <t>Reducir 5,96 casos por 100.000 habitantes de la tasa de violencia intrafamiliar</t>
  </si>
  <si>
    <t>El indicador producto no se relaciona con el de bienestar. Se propone uno más directamente asociado.</t>
  </si>
  <si>
    <t xml:space="preserve">205,96 casos por 100.000 habitantes </t>
  </si>
  <si>
    <t>200 casos por 100.000 habitantes</t>
  </si>
  <si>
    <t>101</t>
  </si>
  <si>
    <t>Vincular a 2.500 familias del departamento a la estrategia de protección y unión familiar, con énfasis en el área rural.</t>
  </si>
  <si>
    <t>SECRETARÍA DESARROLLO INCLUSIÓN SOCIAL</t>
  </si>
  <si>
    <t>102</t>
  </si>
  <si>
    <t>Ejecutar en un 50% el plan de implementación de la política publica de Familia.</t>
  </si>
  <si>
    <t>4103</t>
  </si>
  <si>
    <t>Inclusión social y productiva para la población en situación de vulnerabilidad</t>
  </si>
  <si>
    <t xml:space="preserve">Reducir un 0,4% de la  prevalencia de desnutrición global o retraso  en peso para la edad en menores de 5 años </t>
  </si>
  <si>
    <t>124</t>
  </si>
  <si>
    <t>Beneficiar a 12.000 familias  con estrategias nutricionales,  especialmente en el área rural y población vulnerables.</t>
  </si>
  <si>
    <t>006</t>
  </si>
  <si>
    <t>Implementar en el 100% de las regionales el modelo de Atención Primaria en Salud.</t>
  </si>
  <si>
    <t>Reducir la mortalidad a causa de tuberculosis.</t>
  </si>
  <si>
    <t>007</t>
  </si>
  <si>
    <t>Implementar en 20 municipios  con mayor carga de tuberculosis  las acciones  del  plan estratégico departamental  "Hacia el fin de la tuberculosis" en  la línea estratégica 1 y 2.</t>
  </si>
  <si>
    <t>ND</t>
  </si>
  <si>
    <t>Alcanzar el 70% del indicador  de bienestar multidimensional del departamento de Cundinamarca.</t>
  </si>
  <si>
    <t>103</t>
  </si>
  <si>
    <t>Implementar el observatorio de felicidad y bienestar de Cundinamarca.</t>
  </si>
  <si>
    <t>ALTA CONSEJERÍA PARA LA FELICIDAD Y EL BIENESTAR DE CUNDINAMARCA</t>
  </si>
  <si>
    <t>104</t>
  </si>
  <si>
    <t>Implementar la política pública de felicidad y bienestar en la primera fase</t>
  </si>
  <si>
    <t>105</t>
  </si>
  <si>
    <t>Implementar  la Escuela Móvil de Atención en  Bienestar y Felicidad del departamento</t>
  </si>
  <si>
    <t>36</t>
  </si>
  <si>
    <t>TRABAJO</t>
  </si>
  <si>
    <t>3699</t>
  </si>
  <si>
    <t>Fortalecimiento de la gestión y dirección del Sector Trabajo</t>
  </si>
  <si>
    <t>Intersubsectorial Trabajo y Bienestar Social</t>
  </si>
  <si>
    <t>081</t>
  </si>
  <si>
    <t>Atender a 4.000 afiliados y beneficiarios con actividades de bienestar que ofrece la Corporación Social.</t>
  </si>
  <si>
    <t>Atender a 7.000 afiliados y beneficiarios con actividades de bienestar que ofrece la Corporación Social.</t>
  </si>
  <si>
    <t>651*</t>
  </si>
  <si>
    <t>De acuerdo a que el año 2020 se llego a 3852 Beneficiados de 4000 proyectados con el mismo presupuesto, se hace necesario ampliar la meta a 7000, con el mismo presupuesto pero ampliamos la cantidad de beneficiarios</t>
  </si>
  <si>
    <t>CORPORACIÓN SOCIAL DE CUNDINAMARCA</t>
  </si>
  <si>
    <t>33</t>
  </si>
  <si>
    <t>CULTURA</t>
  </si>
  <si>
    <t>3301</t>
  </si>
  <si>
    <t>Promoción y acceso efectivo a procesos culturales y artísticos</t>
  </si>
  <si>
    <t>Arte y cultura</t>
  </si>
  <si>
    <t>065</t>
  </si>
  <si>
    <t>Apoyar 25 procesos musicales en el marco del Plan Departamental de Música.</t>
  </si>
  <si>
    <t xml:space="preserve">40
25 Nuevas </t>
  </si>
  <si>
    <t>INSTITUTO  DEPARTAMENTAL DE CULTURA TURISMO</t>
  </si>
  <si>
    <t>066</t>
  </si>
  <si>
    <t>Cofinanciar 12 celebraciones de  prácticas artísticas y culturales colectivas.</t>
  </si>
  <si>
    <t>067</t>
  </si>
  <si>
    <t>Potencializar en 90 municipios el talento cultural y artístico con procesos de formación y dotación..</t>
  </si>
  <si>
    <t>Potencializar en 90 municipios el talento cultural y artístico con procesos de formación y dotación.</t>
  </si>
  <si>
    <t>068</t>
  </si>
  <si>
    <t>Implementar 40 procesos de formación literaria itinerante en los municipios.</t>
  </si>
  <si>
    <t>57
40 Nuevos</t>
  </si>
  <si>
    <t>43</t>
  </si>
  <si>
    <t>DEPORTE Y RECREACIÓN</t>
  </si>
  <si>
    <t>4301</t>
  </si>
  <si>
    <t>Fomento a la recreación, la actividad física y el deporte para desarrollar entornos de convivencia y paz</t>
  </si>
  <si>
    <t>Recreación y deporte</t>
  </si>
  <si>
    <t>138</t>
  </si>
  <si>
    <t>Realizar 2 juegos deportivos o encuentros para comunales y campesinos.</t>
  </si>
  <si>
    <t>Realizar 4 eventos entre juegos deportivos comunales y encuentros  campesinos.</t>
  </si>
  <si>
    <t xml:space="preserve">Dos juegos deportivos comunales reglamentados por el Ministerio del Deporte y dos encuentros campesinos liderados por Indeportes. </t>
  </si>
  <si>
    <t>INSTITUTO DEPARTAMENTAL PARA LA RECREACION Y EL DEPORTE</t>
  </si>
  <si>
    <t>139</t>
  </si>
  <si>
    <t>Capacitar  8.000 voluntarios para realizar actividades de servicio social, utilizando como medios la recreación y la actividad física.</t>
  </si>
  <si>
    <t>14.000 
8.000 Nuevos</t>
  </si>
  <si>
    <t>140</t>
  </si>
  <si>
    <t>Vincular 160.000 personas en los espacios de actividad física y recreación priorizando a mujeres cabeza de hogar, población victima y población diversamente hábil.</t>
  </si>
  <si>
    <t>141</t>
  </si>
  <si>
    <t>Realizar 3 festivales "Leyenda del Dorado" impulsando nuevas tendencias deportivas.</t>
  </si>
  <si>
    <t>4302</t>
  </si>
  <si>
    <t>Formación y preparación de deportistas</t>
  </si>
  <si>
    <t>161</t>
  </si>
  <si>
    <t>Realizar 1 competencia de juegos deportivo departamentales.</t>
  </si>
  <si>
    <t>142</t>
  </si>
  <si>
    <t xml:space="preserve">Realizar 60 eventos deportivos o recreativos para diferentes agremiaciones o asociaciones del departamento. </t>
  </si>
  <si>
    <t>143</t>
  </si>
  <si>
    <t>Realizar 150 campamentos departamentales, municipales y regionales en el departamento.</t>
  </si>
  <si>
    <t>Reducir la tasa de lesiones autoinfligidas intencionalmente.</t>
  </si>
  <si>
    <t>4,7 por cada 100.000 habitantes</t>
  </si>
  <si>
    <t>008</t>
  </si>
  <si>
    <t>Implementar  en  60 municipios priorizados estrategias orientadas a la prevención  conducta suicida y los diferentes tipos de violencia  en el departamento.</t>
  </si>
  <si>
    <t>22</t>
  </si>
  <si>
    <t>EDUCACIÓN</t>
  </si>
  <si>
    <t>2201</t>
  </si>
  <si>
    <t>Calidad, cobertura y fortalecimiento de la educación inicial, prescolar, básica y media</t>
  </si>
  <si>
    <t>0700</t>
  </si>
  <si>
    <t>Intersubsectorial Educación</t>
  </si>
  <si>
    <t>Aumentar el pilar "Salud" del índice Departamental de Competitividad.</t>
  </si>
  <si>
    <t>Aumentar 0,23 puntos  el puntaje departamental de cobertura educación en el  IDC</t>
  </si>
  <si>
    <t>038</t>
  </si>
  <si>
    <t>Beneficiar al 100% de las IED de los municipios no certificados  en salubridad, seguridad y servicios públicos.</t>
  </si>
  <si>
    <t>SECRETARÍA DE EDUCACIÓN</t>
  </si>
  <si>
    <t>009</t>
  </si>
  <si>
    <t>Implementar al 100% la red departamental de urgencias acorde a los nodos regionales.</t>
  </si>
  <si>
    <t>010</t>
  </si>
  <si>
    <t>Implementar las 14 regiones de salud de la red publica departamental.</t>
  </si>
  <si>
    <t>1903</t>
  </si>
  <si>
    <t>Inspección, vigilancia y control</t>
  </si>
  <si>
    <t>037</t>
  </si>
  <si>
    <t>Ejecutar 5078 visitas de Inspección, Vigilancia y Control a los actores vigilados en el marco del SGSSS.</t>
  </si>
  <si>
    <t>011</t>
  </si>
  <si>
    <t>Implementar  el Fondo Rotatorio de Estupefacientes de Cundinamarca.</t>
  </si>
  <si>
    <t>012</t>
  </si>
  <si>
    <t>Implementar el 95% de los lineamientos nacionales de vigilancia en salud publica de los eventos de interés y reglamento sanitario internacional.</t>
  </si>
  <si>
    <t>Aumentar el porcentaje de  población que realiza actividad física en su tiempo libre.</t>
  </si>
  <si>
    <t>Alcanzar el 70% del indicador de bienestar multidimensional del departamento de Cundinamarca.</t>
  </si>
  <si>
    <t xml:space="preserve">Este indice es más completo del que se propone y mide también la posiblación que realiza actividad física en su tiempo libre </t>
  </si>
  <si>
    <t xml:space="preserve">ND </t>
  </si>
  <si>
    <t>144</t>
  </si>
  <si>
    <t>Dotar 1200 escuelas de formación del departamento con implementación deportiva y recreativa.</t>
  </si>
  <si>
    <t>Dotar 1350 escuelas de formación del departamento con implementación deportiva y recreativa.</t>
  </si>
  <si>
    <t>Existe un aumento considerable en el recaudo del Impuesto a los cigarrrillos nacionales y extranjeros, de acuerdo con lo establecido en la circular externa No. 04 del 4 de septiembre de 2015 del Ministerio del Deporte, se dispone que esta renta deberá ser apropiada eclusivamente en el deporte formativo, por tal motivo, INDEPORTES, considera  ésta como fuente de financiación exclusiva para el cumplimiento de dos metas de nuestro Plan de Desarrollo Departamental. Al considerar este aumento en la fuente de financicación ,se hace necesario ajustar el alcance de la meta, buscando ampliar la cobertura en la dotación a las escuelas de formación deportiva en el departamento. Para el año 2021, con los recursos que son para inversión del Instituto, se tiene planteado dotar 450 escuelas de formación deportiva, aproximadamente 4 por Muniicpio, con una inversión por Municipio de $25.862.069. Los recursos restantes, de acuerdo con los compromisos establecidos por el Sr. Gobernador durante la gira de Cundinamarca Región que Progresa, se invertiran en dotación de Bicicletas para el deporte formativo en las diferentes modalidades establecidas (Montaña, ruta, bicicross y pista) con un promedio de entrega por municipio de 15 a 20 bicicletas, de acuerdo a la modlaidad solicitada por los Alcaldes en su Momento</t>
  </si>
  <si>
    <t>145</t>
  </si>
  <si>
    <t>Dotar 300 parques saludables en el departamento.</t>
  </si>
  <si>
    <t>500
300 Nuevos</t>
  </si>
  <si>
    <t>146</t>
  </si>
  <si>
    <t>Cofinanciar la construcción o adecuación de 65 escenarios deportivos en el departamento.</t>
  </si>
  <si>
    <t>Cofinanciar la construcción o adecuación de 103 escenarios deportivos en el departamento.</t>
  </si>
  <si>
    <t xml:space="preserve">161 
103 Nuevas </t>
  </si>
  <si>
    <t>La meta se ejecutó en el primer año con recursos del crédito en su gran mayoría, y un pequeño aporte de la estampilla prodesarrollo, por lo tanto el Sr. Gobernador asignó $30.000.000.000 de recursos del crédito de reactivación económica a INDEPORTES, para ampliar la cobertura de la meta de producto y lograr un impacto positivo en los indicadores económicos en las diferentes provincias del Departamento. INDEPORTES tiene viabilizados con SPC 2020 proyectos por mas de $30.000.000.000.</t>
  </si>
  <si>
    <t>147</t>
  </si>
  <si>
    <t>Cofinanciar la construcción o adecuación de 1 Centro de alto rendimiento.</t>
  </si>
  <si>
    <t>2202</t>
  </si>
  <si>
    <t>Calidad y fomento de la educación superior</t>
  </si>
  <si>
    <t>Aumentar el puntaje en el pilar 7 "Educación superior y capacitación", del índice Departamental de Competitividad.</t>
  </si>
  <si>
    <t>058</t>
  </si>
  <si>
    <t>Mantener la prestación del servicio de educación superior de la entidad educativa pública estatal del nivel territorial.</t>
  </si>
  <si>
    <t>Aumentar la variable "calidad de los docentes de colegios oficiales" del índice de competitividad departamental.</t>
  </si>
  <si>
    <t>039</t>
  </si>
  <si>
    <t>Actualizar a 6.000 directivos docentes y docentes de las IED en conocimientos disciplinares, prácticas pedagógicas, competencias socio emocionales y de gestión.</t>
  </si>
  <si>
    <t xml:space="preserve">Actualizar a 6.000 directivos docentes y docentes de las IED en Liderazgo, gestión, conocimientos disciplinares, prácticas pedagógicas, competencias socio emocionales y apropiación de nuevas tecnologias. </t>
  </si>
  <si>
    <t>"La Escuela de Rectores es una estrategia que desarrolla procesos de formación a Directivos docentes, lo cual aporta al ejercicio de actualización y cualificación de los docentes del Departamento. 
De tal manera que desarrollarla como una estrategia de formación y actualización aporta de manera significativa al cumplimiento de la meta. Se creará dentro de esta meta la actividad de Escuela de Rectores teniendo en cuenta que se fusiona con la meta 038 de Escuela de rectores.  Igualmente se fusiona en esta meta la 209 teniendio en cuenta que hace parte del componente de actualización de docentes el cual tiene el mismo objeto de la meta 037 "</t>
  </si>
  <si>
    <t>2299</t>
  </si>
  <si>
    <t>Fortalecimiento de la gestión y dirección del Sector Educación</t>
  </si>
  <si>
    <t>062</t>
  </si>
  <si>
    <t>Beneficiar al 100% de los docentes, directivos docentes y administrativos de los de las IED merecedores del beneficio,  con el  plan de bienestar laboral y de incentivos.</t>
  </si>
  <si>
    <t>24</t>
  </si>
  <si>
    <t>TRANSPORTE</t>
  </si>
  <si>
    <t>2409</t>
  </si>
  <si>
    <t>Seguridad de transporte</t>
  </si>
  <si>
    <t>0600</t>
  </si>
  <si>
    <t>Intersubsectorial Transporte</t>
  </si>
  <si>
    <t>Disminuir los siniestros de transito con resultados fatales en Cundinamarca.</t>
  </si>
  <si>
    <t>064</t>
  </si>
  <si>
    <t>Implementar la estrategia  "Por la Vía de la Vida" para la  intervención, prevención y monitoreo de la seguridad vial en Cundinamarca.</t>
  </si>
  <si>
    <t>SECRETARÍA DE TRANSPORTE Y MOVILIDAD</t>
  </si>
  <si>
    <t>Proteger los derechos culturales y la salvaguarda del patrimonio cultural en los 116 municipios del departamento.</t>
  </si>
  <si>
    <t>069</t>
  </si>
  <si>
    <t>Intervenir 30 bienes culturales.</t>
  </si>
  <si>
    <t>60
30 Nuevos</t>
  </si>
  <si>
    <t>070</t>
  </si>
  <si>
    <t>Implementar un modelo de gestión pública de cultura.</t>
  </si>
  <si>
    <t>071</t>
  </si>
  <si>
    <t>Acompañar los servicios básicos bibliotecarios en el 100% de las bibliotecas públicas municipales.</t>
  </si>
  <si>
    <t>3302</t>
  </si>
  <si>
    <t>Gestión, protección y salvaguardia del patrimonio cultural colombiano</t>
  </si>
  <si>
    <t>074</t>
  </si>
  <si>
    <t>Lograr el reconocimiento de un patrimonio  inmaterial en el departamento.</t>
  </si>
  <si>
    <t>075</t>
  </si>
  <si>
    <t>Cofinanciar 8 proyectos que permitan la socialización y acceso al patrimonio cultural inmaterial.</t>
  </si>
  <si>
    <t>16 
8 Nuevo</t>
  </si>
  <si>
    <t>076</t>
  </si>
  <si>
    <t>Intervenir 8 inmuebles de patrimonio material.</t>
  </si>
  <si>
    <t>20
8 Nuevos</t>
  </si>
  <si>
    <t>40</t>
  </si>
  <si>
    <t>VIVIENDA, CIUDAD Y TERRITORIO</t>
  </si>
  <si>
    <t>4002</t>
  </si>
  <si>
    <t>Ordenamiento territorial y desarrollo urbano</t>
  </si>
  <si>
    <t>Intersubsectorial Vivienda y Desarrollo territorial</t>
  </si>
  <si>
    <t>Reducir el déficit cualitativo de vivienda en el departamento.</t>
  </si>
  <si>
    <t>091</t>
  </si>
  <si>
    <t>Ejecutar el 100% de la segunda fase de la reubicación del municipio de Utica (Obras complementarias).</t>
  </si>
  <si>
    <t>INSTITUTO DE INFRAESTRUCTURA Y CONCESIONES DE CUNDINAMARCA</t>
  </si>
  <si>
    <t>092</t>
  </si>
  <si>
    <t>Intervenir 85.000 m2 de espacio público.</t>
  </si>
  <si>
    <t>150.000 m2
85.000 m2 Nuevos</t>
  </si>
  <si>
    <t>4001</t>
  </si>
  <si>
    <t>Acceso a soluciones de vivienda</t>
  </si>
  <si>
    <t>082</t>
  </si>
  <si>
    <t>Mejorar 6.000 viviendas urbanas y  rurales con enfoque diferencial y territorial.</t>
  </si>
  <si>
    <t>Mejorar 4.000 viviendas urbanas y rurales con enfoque diferencial y territorial en los municipios del Departamento.</t>
  </si>
  <si>
    <t>9.963
4.000 Nuevas</t>
  </si>
  <si>
    <t>"Dificultad financiera de los Municipios para aportar recursos de cofinanciación a proyectos de mejoramiento de vivienda, que permitan obtener mayor impacto social y alcance de los mismos.
Demora en la implementación de Convocatorias del Ministerio de Vivienda, Ciudad y Territorio y el Departamento para la Prospeidad Social para acceder a recursos del orden nacional.
Dificultad en la gestión de recursos del orden nacional y municipal para aunar esfuerzos que permitan la ejecución de proyectos de mejoramiento de vivienda."</t>
  </si>
  <si>
    <t>SECRETARÍA DE HÁBITAT Y VIVIENDA</t>
  </si>
  <si>
    <t>093</t>
  </si>
  <si>
    <t>Mejorar integralmente 10 barrios y entornos rurales en los municipios del departamento.</t>
  </si>
  <si>
    <t>Mejorar integralmente 30 barrios y entornos rurales en los municipios del Departamento.</t>
  </si>
  <si>
    <t xml:space="preserve">Se aumenta el alcance físico de la meta teniendo en cuenta que las acciones adelantadas con el Programa Mejoramiento de Fachadas se ha obtenido un mayor impacto en la ejecución de los recursos en la vigencia 2020 lo que nos permitió obtener mayor impacto y alcance al programado inicialmentepara para dar cumplimiento a la meta. </t>
  </si>
  <si>
    <t>083</t>
  </si>
  <si>
    <t>Ejecutar 10 procesos de acompañamiento social en las intervenciones de mejoramiento de las condiciones de habitalidad de viviendas, barrios y entornos.</t>
  </si>
  <si>
    <t>Ejecutar 20 procesos de acompañamiento social a intervenciones habitacionales en los Municipios del Departamento</t>
  </si>
  <si>
    <t>La Meta 051 se fusiona con la Meta 053 teniendo en cuenta que las estrategias de acompañamiento social para intervenciones habitacionales de construcción y mejoramiento de vivienda y entornos que se implementen pueden desarrollarse en una misma Meta.</t>
  </si>
  <si>
    <t>Reducir el déficit cuantitativo de vivienda en el departamento.</t>
  </si>
  <si>
    <t>084</t>
  </si>
  <si>
    <t>Apoyar la construcción y adquisición de 300 viviendas urbanas y rurales para Población Víctima del Conflicto Armado en el Departamento de Cundinamarca</t>
  </si>
  <si>
    <t>Apoyar la construcción y adquisición de 150 viviendas urbanas y rurales para Población Víctima del Conflicto Armado en el Departamento de Cundinamarca</t>
  </si>
  <si>
    <t>452
150 Nuevas</t>
  </si>
  <si>
    <t>"Se reduce el alcalce físico de la meta teniendo en cuenta las dificultades en la gestión de recursos del orden nacional y municipal para aunar esfuerzos que permitan la ejecución de proyectos de construcción de vivienda para población VCA.
Demora en la implementación de Convocatorias de proyectos de vivienda nueva del Ministerio de Vivienda, Ciudad y Territorio para acceder a recursos del orden nacional.
Se presenta dificultad en la focalización de hogares VCA para ser beneficiados con proyectos de construcción de vivienda en sitio propio, ya que  no cuentan con predios urbanos o rurales. "</t>
  </si>
  <si>
    <t>085</t>
  </si>
  <si>
    <t>Apoyar la adquisición de 4.700 viviendas rurales y urbanas VIS y VIP.</t>
  </si>
  <si>
    <t>Apoyar la adquisición y construcción de 4.000 viviendas rurales y urbanas VIS y VIP en el departamento de Cundinamarca</t>
  </si>
  <si>
    <t>9.321
4.000  Nuevas</t>
  </si>
  <si>
    <t>"Se presenta dificultad en la focalización de hogares para ser beneficiados con proyectos de construcción de vivienda en sitio propio, ya que  las familias no cuentan con predios urbanos o rurales. 
Baja oferta de recursos y proyectos habitacionales del Gobierno Nacional para población de menores ingresos, a los cuales el Departamento y los municipios puedan acceder mediante estrategias de cofinanciación y aunar esfuerzos entre los diferentes niveles de gobierno.
Incremento en los costos de la unidad de vivienda rural establecido por el Gobierno Nacional.
Reducción en los ingresos Departamentales  y Municipales de recursos del SGR, como fuente de financiación de proyectos habitacionales."</t>
  </si>
  <si>
    <t>086</t>
  </si>
  <si>
    <t>Apoyar la adquisición de 300 viviendas urbanas y rurales en sitio propio en el departamento.</t>
  </si>
  <si>
    <t>Apoyar la construcción de 300 viviendas urbanas y rurales en sitio propio en el Departamento.</t>
  </si>
  <si>
    <t>1.390
300 Nuevas</t>
  </si>
  <si>
    <t>La redacción de la meta se modifica teniendo en cuenta que debe incluir no solo el apoyo a la adquisición sino a la construcción de viviendas de interés social y prioitario en sitio propio.</t>
  </si>
  <si>
    <t>087</t>
  </si>
  <si>
    <t>Apoyar técnicamente 10 procesos de titulación y legalización de predios poseídos de manera informal con vivienda de interés social y prioritario.</t>
  </si>
  <si>
    <t>088</t>
  </si>
  <si>
    <t>Apoyar la reubicación de 300 familias localizadas en zonas de alto riesgo no mitigable en el Departamento</t>
  </si>
  <si>
    <t>Apoyar la reubicación de 120 familias localizadas en zonas urbanas y rurales de alto riesgo en el Departamento.</t>
  </si>
  <si>
    <t>152
120 Nuevas</t>
  </si>
  <si>
    <t>"Se presenta dificultad en la focalización de hogares para ser beneficiados con proyectos de construcción de vivienda en sitio propio, ya que muhcos predios de las familias se encuentran en riesgo o afectadas por intervenciones viales.
Baja oferta de recursos y proyectos habitacionales del Gobierno Nacional para población localizada en zonas de alto riesgo, a los cuales el Departamento y los municipios puedan acceder mediante estrategias de cofinanciación y aunar esfuerzos entre los diferentes niveles de gobierno.
Incremento en los costos de la unidad de vivienda rural establecido por el Gobierno Nacional.
Reducción en los ingresos Departamentales  y Municipales de recursos del SGR, como fuente de financiación de proyectos habitacionales de reubicación."</t>
  </si>
  <si>
    <t>089</t>
  </si>
  <si>
    <t>Apoyar técnicamente procesos de terminación de 5 proyectos de vivienda inconclusos de iniciativa comunitaria en el departamento.</t>
  </si>
  <si>
    <t>10
5 Nuevos</t>
  </si>
  <si>
    <t>090</t>
  </si>
  <si>
    <t>Implementar al 50% la Política de Hábitat y Vivienda del departamento.</t>
  </si>
  <si>
    <t>Formular la Política Pública de Hábitat y Vivienda del Departamento de Cundinamarca</t>
  </si>
  <si>
    <t>"Se modifica la redacción de la meta teniendo en cuenta que el Alcance de la misma solo llega a la formulación; y de acuerdo con el procedimiento  de FORMULACIÓN DE POLÍTICAS PÚBLICAS EN CUNDINAMARCA establecido en el SIGC de la Gobernación de Cundinamarca, no se encuentra incluido los temas de implementación de las mismas.
Una vez se lleve a cabo el procedimiento de Formulación, se dará inicio al procedimiento de ""Implementación, Monitoreo y Evaluación de Políticas Públicas""."</t>
  </si>
  <si>
    <t>Aumentar la población con apropiación de hábitos y estilos de vida saludables en el  departamento.</t>
  </si>
  <si>
    <t>148</t>
  </si>
  <si>
    <t>Realizar 4 vacaciones recreo deportivas.</t>
  </si>
  <si>
    <t>149</t>
  </si>
  <si>
    <t>Construir 200 parques infantiles para niños y niñas de 0 a 5 años.</t>
  </si>
  <si>
    <t>400
200 Nuevos</t>
  </si>
  <si>
    <t>150</t>
  </si>
  <si>
    <t>Construir 160 parques infantiles para niños y niñas de 6 a 11 años.</t>
  </si>
  <si>
    <t>320
160 Nuevos</t>
  </si>
  <si>
    <t>Disminuir la prevalencia de desnutrición aguda en menores de 5 años.</t>
  </si>
  <si>
    <t>106</t>
  </si>
  <si>
    <t>Beneficiar a 12.000 niños y niñas menores de 5 años con riesgo de desnutrición con complementos nutricionales.</t>
  </si>
  <si>
    <t>Beneficiar a 4.686 niños y niñas menores de 5 años con riesgo de desnutrición con complementos nutricionales.</t>
  </si>
  <si>
    <t>"Según datos estadísticos presentados en el informe de rendición de cuentas  de niños niñas y adolescentes 2016 - 2019 el departamento de cundinamarca registra 4686 niños y niñas menores de 5 años  de untotal de 63439, con prevalencia de desnutrición global(peso esperado para su edad) segun el sistema de información MANGO para el año 2018. cifra que registramos para  determinar el alcance de la meta.
por otra parte ante la expedicion de la ley 2056 de 2020 se redujo el porcentaje de participación de los departamentos del fondo nacional de regalias, lo cual conyeba a modificar la fuente de financiación. "</t>
  </si>
  <si>
    <t>013</t>
  </si>
  <si>
    <t>Acreditar 14 ESEs como Instituciones Amigas de la Mujer y la Infancia Integral (IAMII).</t>
  </si>
  <si>
    <t>Disminuir la prevalencia de exceso de peso en niños y niñas de 5 a 11 años.</t>
  </si>
  <si>
    <t>014</t>
  </si>
  <si>
    <t>Implementar en  60 IED la estrategia de  tiendas saludables escolares.</t>
  </si>
  <si>
    <t>015</t>
  </si>
  <si>
    <t>Implementar en  80  instituciones educativas  planes de acción intersectoriales para la gestión de la salud pública.</t>
  </si>
  <si>
    <t>Disminuir la proporción de bajo peso al nacer.</t>
  </si>
  <si>
    <t>016</t>
  </si>
  <si>
    <t>Garantizar al  100%  de las gestantes identificadas con malnutrición, la valoración nutricional a cargo del asegurador.</t>
  </si>
  <si>
    <t>Disminuir la razón de mortalidad materna.</t>
  </si>
  <si>
    <t>53,10 casos por cada 100.000 nacidos vivos</t>
  </si>
  <si>
    <t>44,00 casos por cada 100.000 nacidos vivos</t>
  </si>
  <si>
    <t>017</t>
  </si>
  <si>
    <t>Implementar el 100%plan de acción de morbilidad materna extrema.</t>
  </si>
  <si>
    <t>018</t>
  </si>
  <si>
    <t>Realizar al 92% de gestantes 4 o más controles prenatales.</t>
  </si>
  <si>
    <t>107</t>
  </si>
  <si>
    <t>Beneficiar a 8.000 madres gestantes y lactantes con bajo peso con complementos nutricionales.</t>
  </si>
  <si>
    <t>Beneficiar a 4.000 madres gestantes y lactantes con bajo peso con complementos nutricionales.</t>
  </si>
  <si>
    <t>"Según datos estadísticos presentados en el informe de rendición de cuentas  de niños niñas y adolescentes 2016 - 2019 el departamento de cundinamarca registra un comportamento de duracion de la lactancia materna esclusiva, de 2 meses para el año 2018 y 3922 niños y niñas con bajo peso al nacer segun el sistema de información MANGO para el año 2018. cifra que se tomo de base para registar para  determinar el alcance de la meta.
por otra parte ante la expedicion de la ley 2056 de 2020 se redujo el porcentaje de participación de los departamentos del fondo nacional de regalias, lo cual conyeba a modificar la fuente de financiación. "</t>
  </si>
  <si>
    <t>Disminuir la tasa de mortalidad en menores de 5 años.</t>
  </si>
  <si>
    <t>8,99 por cada 100.000 habitantes</t>
  </si>
  <si>
    <t>019</t>
  </si>
  <si>
    <t>Mantener el  95% de la cobertura útil de vacunación,  en los biológicos contemplados en el Plan Ampliado de Inmunización.</t>
  </si>
  <si>
    <t>8,99 casos por cada 100.000 habitantes</t>
  </si>
  <si>
    <t>020</t>
  </si>
  <si>
    <t>Mantener en los 116 municipios  la estrategia AIEPI "Atención Integral de las enfermedades Prevalentes de la infancia".</t>
  </si>
  <si>
    <t>Disminuir la tasa de mortalidad por o asociada a desnutrición.</t>
  </si>
  <si>
    <t>1,2 casos por cada 100.000 niños</t>
  </si>
  <si>
    <t>021</t>
  </si>
  <si>
    <t>Implementar 4 ESEs como Centros Regionales de atención integral a la desnutrición aguda en menores de 5 años.</t>
  </si>
  <si>
    <t>Disminuir las IED ubicadas en las categorías C y D en las pruebas SABER.</t>
  </si>
  <si>
    <t>040</t>
  </si>
  <si>
    <t xml:space="preserve">Renovar el 100%  de los PEI de las IED de los municipios no certificados de Cundinamarca. </t>
  </si>
  <si>
    <t xml:space="preserve">Revisar y apoyar el 100% de las IED de los municipios no certificados del Departamento  en la actualización de los PEI </t>
  </si>
  <si>
    <t>Se realiza la modificación de la redacción de la meta “Renovar el 100% de los PEI de las IED de los municipios no certificados de Cundinamarca” A “Revisar y apoyar el 100% de las IED de los municipios no certificados del Departamento  en la actualización de los PEI ”.   De acuerdo con el artículo 15 del Decreto 1860, el cual reglamenta la Ley 115 de 1994; cada establecimiento educativo goza de autonomía para formular, adoptar y poner en práctica su propio proyecto educativo institucional sin más limitaciones que las definidas por la ley y este reglamento.  Así mismo, establece que la Secretaría de Educación es la que brinda la asistencia técnica en la actualización del Proyecto Educativo Institucional.   Con esta meta se fuciona la meta 75 teniendo en cuenta que el Proyecto Educativo Institucional-PEI es el instrumento que comprende todos los componentes de la Institución Educativa, incluidos los proyectos pedagógicos transversales PERG Y PRAE, los cuales se pueden desarrollar de manera articulada  con la asistencia técnica y el acompañamiento a las instituciones educativas en la actualización del PEI, que incluye todos los elementos y directrices de la IED.</t>
  </si>
  <si>
    <t>041</t>
  </si>
  <si>
    <t>Beneficiar a 40.000 estudiantes con estrategias de carácter pedagógico, deportivo y cultural.</t>
  </si>
  <si>
    <t>Beneficiar a 20.000 estudiantes con estrategias de carácter pedagógico, deportivo y cultural.</t>
  </si>
  <si>
    <t>"Se reduce el alcance de la meta de 40.000 a  20.000 estudiantes dado que las actividades de promoción cultural y deportiva, se han venido desarrollando a través de salidas escolares (pedagógicas, culturales y deportivas) masivas de estudiantes, en alianza con entidades del nivel departamental y nacional.  Con base en lo anterior y teniendo en cuenta la actual situación de emergencia de salud pública ocasionada por el COVID 19, se considera que no es viable, ni prudente, programar salidas grupales de estudiantes hasta no tener claridad sobre el cierre definitivo de la emergencia o la flexibilización de las condiciones establecidas por el ministerio de Salud.
En la actualidad se han explorado otro tipo de actividades a través de procesos virtuales, pero con estas acciones no se tendría la cobertura esperada inicialmente, porque no todos los estudiantes cuentan con las condiciones de acceso  virtual y adicionalmente los costos son mayores. por lo cual realizá programación en la vigencia 2022  y 2023"
En la actualidad se han explorado otro tipo de actividades a través de procesos virtuales, pero con estas acciones no se tendría la cobertura esperada inicialmente, porque no todos los estudiantes cuentan con las condiciones de acceso  virtual y adicionalmente los costos son mayores. por lo cual realizá programación en la vigencia 2022  y 2023"</t>
  </si>
  <si>
    <t>042</t>
  </si>
  <si>
    <t>Implementar el plan de educación rural.</t>
  </si>
  <si>
    <t>043</t>
  </si>
  <si>
    <t>Actualizar en el 100% de IED de los municipios no certificados del departamento los manuales y comités de convivencia escolar.</t>
  </si>
  <si>
    <t xml:space="preserve">Implementar en el  100% de las  Instituciones Educativas  Departamentales la red de convivencia escolar . </t>
  </si>
  <si>
    <t>Conforme a la Ley 1620 de 2013, corresponde a la Secretaría de Educación hacer acompañamiento de la revisión y ajuste de los manuales de convivencia, toda vez que la actualización es una actividad propia de la IED en el marco de la autonomia institucional.  La ruta de atención forma parte de este proceso de revisón de manuales de convivencia escolar, y la secretaria de educación hace acompañamiento para su debida activación y aplicación conforme a los actores del contexto. De otra parte El manual de convivencia es una construcción colectiva de toda la comunidad educativa, por lo tanto es de vital importancia involucrar a los padres de familia en este proceso y es por esta razon que se propone unir estas dos metas para tener una mayor impacto, y  una menor saturacion tanto a pradres como a las directivas que son las que convocan a padres de familia,  se considera que el abordaje con padres de familia desde la Sechetaria de Educación debe hacerse desde el entorno escolar,  como quiera que desde el entorno comunitario lo hace directamente la Secretaria de Desarrollo Social.  La aprobación de los Manuales de convivencia se hace desde el Consejo Directivo de cada ied,  órgano que cuenta con  representacion de docentes, estudiantes y padres de familia, luego a la Secretaría de Educación le corresponde acompañar estos procesos y dar lineamientos tanto a las IED del sector público como a los EE del sector privado, por lo tanto resulta imposible pensar en el cubrimiento del 100 % de las IED. Por eso importante realizar un proceso de focalizaciòn, lo anterior como parte de la red de convivencia escolar   SE FUSIONA CON LA 80</t>
  </si>
  <si>
    <t>044</t>
  </si>
  <si>
    <t>Potencializar las 9 Instituciones Educativas Normales Superiores con acompañamiento financiero, académico, directivo y administrativo.</t>
  </si>
  <si>
    <t>063</t>
  </si>
  <si>
    <t>Garantizar anualmente el servicio de internet a 1.400 sedes educativas  priorizando las sedes rurales.</t>
  </si>
  <si>
    <t>Conectar con servicio de internet a 1.450 sedes educativas en el cuatrenio,  priorizando las sedes rurales.</t>
  </si>
  <si>
    <t xml:space="preserve">Es necesario cambiar esta meta de mantenimiento, a meta de incremento; debido a la emergencia generada por la pandemia del COVID19, teniendo en cuenta que se han presentado retrasos en los procesos para conectar las sedes educativas en el departamento de Cundinamarca a través de las diferentes estrategias de conectividad tanto a nivel Nacional como departamental. Esta meta sera de incremento hasta llegar a 1.450 sedes, una vez se cumpla pasará a ser de mantenimiento. </t>
  </si>
  <si>
    <t>045</t>
  </si>
  <si>
    <t>Mantener en las 230 IED la jornada única.</t>
  </si>
  <si>
    <t>046</t>
  </si>
  <si>
    <t>Entrenar al 100% de los estudiantes de los grados once de las IED, priorizados según los resultados de las pruebas SABER.</t>
  </si>
  <si>
    <t>047</t>
  </si>
  <si>
    <t>Implementar estrategias de bilingüismo en las 275 IED de los municipios no certificados del departamento.</t>
  </si>
  <si>
    <t>Disminuir las muertes por causas externas en niños y niñas de 6 a 11 años.</t>
  </si>
  <si>
    <t>108</t>
  </si>
  <si>
    <t>Implementar en 8 municipios la atención integral psicosocial del habitante de calle y en calle con prevalencia de niños, niñas y adolescentes.</t>
  </si>
  <si>
    <t>Implementar la política publica de niños, niñas y adolescentes.</t>
  </si>
  <si>
    <t>Reducir en 1.099 personas la población con trabajo infantil- IPM</t>
  </si>
  <si>
    <t>Se propone un indicador de bienestar más directamente asociado que el propuesto inicialmente.</t>
  </si>
  <si>
    <t>37.099 personas</t>
  </si>
  <si>
    <t>36.000 personas</t>
  </si>
  <si>
    <t>109</t>
  </si>
  <si>
    <t>Implementar en los 116 municipios, estrategias de seguimiento y evaluación del plan departamental de erradicación de trabajo infantil.</t>
  </si>
  <si>
    <t>110</t>
  </si>
  <si>
    <t>Realizar 15 intercambios de roles culturales de niños, niñas y adolescentes entre las diferentes etnias.</t>
  </si>
  <si>
    <t>111</t>
  </si>
  <si>
    <t>Garantizar 70 espacios lúdico pedagógicos en los municipios priorizados.</t>
  </si>
  <si>
    <t>112</t>
  </si>
  <si>
    <t>Implementar en los 116 municipios, la estrategia "Cundinamarca al tamaño de los Niños y Niñas" con énfasis en las zonas rurales.</t>
  </si>
  <si>
    <t>Incrementar la cobertura bruta en transición.</t>
  </si>
  <si>
    <t>048</t>
  </si>
  <si>
    <t>Brindar atención integral en educación inicial a 4.000 menores de 5 años en zonas urbanas, rurales y rurales dispersas de los municipios no certificados.</t>
  </si>
  <si>
    <t>Brindar atención integral en educación inicial a 7.000 niños, de 0 a 5 años de los municipios no certificados.</t>
  </si>
  <si>
    <t>"La atención integral es una meta encaminada a la atención de niños y niñas de 0 a 5 años, la meta se continuará desarrollando a través de las dos estrategias, educación inicial y transito armonico, es decir por medio de los procesos con la Caja de Compensación familiar COLSUBSIDIO y otras cajas de compensación a través de recursos de FONIÑEZ. 
Adicionalmente, teniendo en cuenta la situación de salud pública presentada por el COVID 19, los padres de familia no se sienten con la seguridad de permitir a sus niños asistir a las actividades programadas. Por este motivo se hace necesario la disminución de la meta esperada de 9.000 a 7.000"</t>
  </si>
  <si>
    <t>Incrementar la población que participa de los juegos escolares y festivales departamentales.</t>
  </si>
  <si>
    <t>151</t>
  </si>
  <si>
    <t>Apoyar la realización de 3 juegos escolares para niños de 6 a 11 años.</t>
  </si>
  <si>
    <t>Mantener la cobertura bruta total del grado escolar transición a grado 11.</t>
  </si>
  <si>
    <t>049</t>
  </si>
  <si>
    <t>Brindar a 200.000 niños, niñas y adolescentes matriculados en las IED la alimentación escolar anualmente.</t>
  </si>
  <si>
    <t>050</t>
  </si>
  <si>
    <t>Beneficiar a 52.000 estudiantes con subsidio de transporte escolar o alojamiento anualmente.</t>
  </si>
  <si>
    <t xml:space="preserve">Beneficiar a 52.000 estudiantes con estategias  de transporte escolar o alojamiento durante el cuatrienio. </t>
  </si>
  <si>
    <t>"Esta meta se encuentra como meta de mantenimiento, teniendo en cuenta que durante 2020 no se pudo ejecutar por temas de  la emergencia de COVID-19, y en 2021 se espera se retorne en alternancia, es incierto el número de estudiantes que van a retornar y que requieran las estrategias  de transporte escolar, por lo cual,  se requiere que esta meta sea de incremento y  poder dar cumplimiento en los 3 años restantes de Gobierno, dando cobertura a los estudiantes que requieran de esta estrategia.  
"</t>
  </si>
  <si>
    <t>051</t>
  </si>
  <si>
    <t xml:space="preserve">Beneficiar a 1.097 sedes educativas con elementos para ambientes de aprendizaje, priorizando las sedes rurales. </t>
  </si>
  <si>
    <t>Beneficiar a  1.400  sedes educativas con elementos para ambientes de aprendizaje o herramientas tecnologicas, priorizando las sedes rurales.</t>
  </si>
  <si>
    <t>Beneficiar las sedes educativas con ambientes de aprendizaje o herramientas tecnologicas, de acuerdo a los espacios educativos y necesidades de las comunidades, con el fin de  mejorar los procesos de aprendizaje de los estudiantes. En esta meta se fusiona las metas de 82, 84 y 223</t>
  </si>
  <si>
    <t>052</t>
  </si>
  <si>
    <t>Construir 14 colegios en el departamento</t>
  </si>
  <si>
    <t>053</t>
  </si>
  <si>
    <t xml:space="preserve"> Intervenir 400 ambientes de instalaciones escolares priorizando la infraestructura rural y las instituciones de jornada única.</t>
  </si>
  <si>
    <t>Teniendo en cuenta que, la meta 100 tiene como objetivo la “Intervención de 400 ambientes de instalaciones escolares priorizando la infraestructura rural y las instituciones de jornada única y la meta 101 esta direccionada a “Mejorar 176 comedores escolares y cocinas para la ampliación de jornada única en zonas rurales”, se hace necesario fusionar la meta 101 dentro de la meta 100, teniendo como base que el mejoramiento de los comedores y cocinas, se enmarcan dentro del concepto de ambientes de instalaciones escolares, de los cuales se hace referencia en la meta 100. Es necesario aclarar, que la intervención de una sede educativa, contempla la construcción y mejoramiento de comedores, cocinas, aulas, baterías sanitarias, polideportivos, entre otras; actividades que se incluyen como intervención de ambientes de instalaciones escolares.</t>
  </si>
  <si>
    <t>056</t>
  </si>
  <si>
    <t>Embellecer 900 sedes educativas de los municipios no certificados.</t>
  </si>
  <si>
    <t>1.935
900 Nuevas</t>
  </si>
  <si>
    <t>054</t>
  </si>
  <si>
    <t>Actualizar el  Plan de Infraestructura Educativa Departamental.</t>
  </si>
  <si>
    <t>055</t>
  </si>
  <si>
    <t>Garantizar en el 100% de las IED de los municipios no certificados la atención de la prestación del servicio educativo.</t>
  </si>
  <si>
    <t>Reducir el índice de embarazo en adolescentes.</t>
  </si>
  <si>
    <t>113</t>
  </si>
  <si>
    <t>Implementar en 116 municipios la Estrategia de Prevención del Embarazo adolescente y promoción de los derechos sexuales y reproductivos, con énfasis en las zonas rurales.</t>
  </si>
  <si>
    <t>35</t>
  </si>
  <si>
    <t>COMERCIO, INDUSTRIA Y TURISMO</t>
  </si>
  <si>
    <t>3502</t>
  </si>
  <si>
    <t>Productividad y competitividad de las empresas colombianas</t>
  </si>
  <si>
    <t>0200</t>
  </si>
  <si>
    <t>Intersubsectorial Industria y Comercio</t>
  </si>
  <si>
    <t>Reducir los delitos sexuales contra la primera infancia, infancia y adolescencia.</t>
  </si>
  <si>
    <t>077</t>
  </si>
  <si>
    <t>Realizar 4 estrategias de prevención de explotación sexual comercial de niños, niñas y adolescentes - ESCNNA, trata de personas y tráfico ilícito.</t>
  </si>
  <si>
    <t>8
4 Nuevos</t>
  </si>
  <si>
    <t>Aumentar la participación de deportistas en los diferentes escenarios de preparación, entrenamiento y competencia.</t>
  </si>
  <si>
    <t>152</t>
  </si>
  <si>
    <t>Realizar 4 capacitaciones con ponentes nacionales e internacionales del deporte, la recreación y la actividad física.</t>
  </si>
  <si>
    <t>162</t>
  </si>
  <si>
    <t>Apoyar 105 eventos de las ligas deportivas existentes en el departamento.</t>
  </si>
  <si>
    <t>163</t>
  </si>
  <si>
    <t>Beneficiar 650 deportistas a través del "Plan Estrellas" y el "Plan Incentivos", con miras a participar en los eventos del ciclo olímpico y paralímpico.</t>
  </si>
  <si>
    <t>Beneficiar 1200 deportistas a través del "Plan Estrellas" y el "Plan Incentivos", con miras a participar en los eventos del ciclo olímpico y paralímpico.</t>
  </si>
  <si>
    <t>Se aumenta el total de deportistas beneficiados de acuerdo a los resultados de los últimos juegos deportivos nacionales, en los cuales el número de deportistas cundinamarqueses aumentó en las medallas obtenidas. Es pósible realizar este aumento en la cobertura de la meta toda vez que aumentó el recaudo de la fuente que financia la ejecución de esta meta de producto.</t>
  </si>
  <si>
    <t>164</t>
  </si>
  <si>
    <t>Realizar 3 juegos Intercolegiados en el departamento</t>
  </si>
  <si>
    <t>153</t>
  </si>
  <si>
    <t>Soportar con 600 personas entre profesionales y personal de apoyo; el deporte, la recreación y el aprovechamiento del tiempo libre.</t>
  </si>
  <si>
    <t>Aumentar la tasa de transición a educación superior.</t>
  </si>
  <si>
    <t>059</t>
  </si>
  <si>
    <t>Articular 200 instituciones educativas con el SENA para ofrecer programas pertinentes con el contexto.</t>
  </si>
  <si>
    <t xml:space="preserve">Articular 240 Instituciones Educativas con el SENA y/o con Instituciones de Educaciones Superior para el fortalecimiento de las competencias pertinentes con el contexto. </t>
  </si>
  <si>
    <t xml:space="preserve">Se fusiona las metas 112 ,  113 y 115 puesto que el objetivo de las 3 metas es la  articulación del sistema educativo permitiendo a los estudiantes que puedan conocer y explorar áreas, posibilidades de formación desde la educación media (grados decimo y once), en torno a carreras técnicas, tecnológicas y profesionales en sus proyectos de vida. Es así como a través de la fusión a la meta 112 se apalanca  y se cumple el objetivo propuesto.  A esta meta ingresa la meta 115 teniendo en cuenta que uno de los componentes a trabajar  en la articulación es la orientación vocacional con el fin de aumentar  el indicador de transición de los estudiantes a la educación superior. </t>
  </si>
  <si>
    <t>060</t>
  </si>
  <si>
    <t>Otorgar 20.000  beneficios  de acceso y permanencia para la educación superior.</t>
  </si>
  <si>
    <t>Disminuir la proporción de adolescentes alguna vez madres o actualmente embarazadas entre los 10 y 19 años.</t>
  </si>
  <si>
    <t>022</t>
  </si>
  <si>
    <t>Implementar en  las 53 IPS públicas los Servicios Amigables para jóvenes (SSAAJ).</t>
  </si>
  <si>
    <t>Implementar la política publica de juventud.</t>
  </si>
  <si>
    <t>072</t>
  </si>
  <si>
    <t>Realizar el acompañamiento a 20 procesos bandisticos municipales con la banda Sinfónica Juvenil de Cundinamarca.</t>
  </si>
  <si>
    <t>Realizar el acompañamiento a 40 procesos bandisticos municipales con la banda Sinfónica Juvenil de Cundinamarca.</t>
  </si>
  <si>
    <t>55
40 Nuevos</t>
  </si>
  <si>
    <t xml:space="preserve">Ampliar el  acompañamiento a los procesos bandisticos municipales frente a las necesidades de los municipios ya que se cuenta con recurso humano de los integrantes de las agrupaciones musicales institucionales. </t>
  </si>
  <si>
    <t>154</t>
  </si>
  <si>
    <t>Mantener 300 instructores anualmente para el desarrollo de los espacios de deporte formativo en sus áreas rurales y urbanas.</t>
  </si>
  <si>
    <t>Mantener 370 instructores anualmente para el desarrollo de los espacios de deporte formativo en sus áreas rurales y urbanas.</t>
  </si>
  <si>
    <t>No envió</t>
  </si>
  <si>
    <t>155</t>
  </si>
  <si>
    <t>Realizar 3 festivales deportivos departamentales de las escuelas de formación.</t>
  </si>
  <si>
    <t>114</t>
  </si>
  <si>
    <t>Impulsar en 15 provincias del departamento espacios de arte y cultura urbana para el aprovechamiento de los espacios de ocio de los jóvenes.</t>
  </si>
  <si>
    <t>115</t>
  </si>
  <si>
    <t>Crear 5 casas de integración Juvenil.</t>
  </si>
  <si>
    <t>116</t>
  </si>
  <si>
    <t>Conformar  4 redes departamentales en comunicación popular juvenil, jóvenes rurales y jóvenes ambientales.</t>
  </si>
  <si>
    <t>117</t>
  </si>
  <si>
    <t>Vincular a 10.000 adolescentes o jóvenes de las provincias del departamento a la estrategia "Juntos hacemos combo- recargado" para el intercambio de vivencias y experiencias.</t>
  </si>
  <si>
    <t>125</t>
  </si>
  <si>
    <t>Beneficiar 100 proyectos juveniles a través del banco de iniciativas.</t>
  </si>
  <si>
    <t>3601</t>
  </si>
  <si>
    <t>Protección Social</t>
  </si>
  <si>
    <t>Aumentar el número de personas vinculadas al  sistema de seguridad social y BEPS.</t>
  </si>
  <si>
    <t>078</t>
  </si>
  <si>
    <t>Asesorar a los 116 municipios del departamento en materia pensional.</t>
  </si>
  <si>
    <t>UNIDAD ADM.ESPECIAL DE PENSIONES DEL DEP</t>
  </si>
  <si>
    <t>079</t>
  </si>
  <si>
    <t xml:space="preserve">Realizar 20 eventos de capacitación de seguridad social en el club del pensionado. </t>
  </si>
  <si>
    <t xml:space="preserve">Realizar 15 eventos de capacitación de seguridad social en el club del pensionado. </t>
  </si>
  <si>
    <t>080</t>
  </si>
  <si>
    <t>Beneficiar al 100% de los afiliados al Club del Pensionado con actividades de bienestar.</t>
  </si>
  <si>
    <t>Disminuir la tasa de mortalidad  por enfermedades hipertensivas.</t>
  </si>
  <si>
    <t>21,25 por cada 100.000 habitantes</t>
  </si>
  <si>
    <t>023</t>
  </si>
  <si>
    <t>Realizar la detección temprana de hipertensión en  un 14% de población entre los 20 y 69 años.</t>
  </si>
  <si>
    <t>024</t>
  </si>
  <si>
    <t>Realizar la detección temprana de diabetes en  un  12.44% de la población entre los 20 y 69 años.</t>
  </si>
  <si>
    <t>Implementar la política pública de envejecimiento y vejez.</t>
  </si>
  <si>
    <t>126</t>
  </si>
  <si>
    <t>Brindar protección social integral a 790 personas adultas mayores cada año en los centros de protección de la Beneficencia de Cundinamarca.</t>
  </si>
  <si>
    <t>BENEFICENCIA DE CUNDINAMARCA</t>
  </si>
  <si>
    <t>156</t>
  </si>
  <si>
    <t>Vincular a 12.000 personas mayores de 65 años a la estrategia "Adultos en Acción", a través de la recreación y la actividad física.</t>
  </si>
  <si>
    <t>025</t>
  </si>
  <si>
    <t>Beneficiar 2.500 adultos mayores con subsidio económico.</t>
  </si>
  <si>
    <t>026</t>
  </si>
  <si>
    <t>Garantizar el transporte en el área rural dispersa al 100% de los beneficiarios de subsidios económicos, priorizando a los adultos mayores que reciben subsidios entregados por el departamento.</t>
  </si>
  <si>
    <t>027</t>
  </si>
  <si>
    <t>Beneficiar a 250 cuidadores o  adultos mayores vulnerables con proyectos productivos.</t>
  </si>
  <si>
    <t>028</t>
  </si>
  <si>
    <t>Cofinanciar en los 116 municipios acciones sociales de adulto mayor.</t>
  </si>
  <si>
    <t xml:space="preserve">Construir  6  hogares de atención al adulto mayor </t>
  </si>
  <si>
    <t>Los cambios en la dinamica poblacional evidencia el envejecimiento de la población en el pais como en el departamento; segun DANE para el año 2018 la poblacion de adultos mayores correnpondia a 374355 personas, con una proyeccion de crecimiento del 3,76%; de esta población se estima que el 90 % vive en su vivienda o donde un familiar y los demas viven en centros de proteccion u hogares geriatricos y en la calle. motivo por rl cual con el fin de garantizarles una vejez integra se hace necesario contar con centro de protección u hogares de adulto mayor que permitan mitigar la discreminación y abandono de esta población.</t>
  </si>
  <si>
    <t>030</t>
  </si>
  <si>
    <t>Dotar los Centros Vida de las 15 provincias del departamento.</t>
  </si>
  <si>
    <t>Coadyuvar en la operación de los Centros Vida en las 15 provincias del departamento.</t>
  </si>
  <si>
    <t>El Departamento cuenta con 171 Centros Día, activos, distribuidos en las 15 provincias y en los que se atiende a 39.409 personas mayores de 60 años, mediante programas que es necesario fortalecer y optimizar con asistencia interdisciplinaria, para lo cual  es necesario que estos centros puedan contar con el soporte técnico y profesional, además de la dotación,  con lo cual se mejora el servicio</t>
  </si>
  <si>
    <t>031</t>
  </si>
  <si>
    <t>Brindar asistencia emocional y psicológica a 4.000 adultos mayores.</t>
  </si>
  <si>
    <t>057</t>
  </si>
  <si>
    <t>Garantizar anualmente el pago del 100% de la nómina de pensionados y sustitutos del magisterio.</t>
  </si>
  <si>
    <t>032</t>
  </si>
  <si>
    <t>Implementar en los 116 municipios los criterios de atención integral en los centros de bienestar del anciano.</t>
  </si>
  <si>
    <t>127</t>
  </si>
  <si>
    <t>Atender a 500 personas mayores de 18 años consumidoras de sustancias psicoactivas.</t>
  </si>
  <si>
    <t>Atender a 200 personas mayores de 18 años consumidoras de sustancias psicoactivas.</t>
  </si>
  <si>
    <t>"La reducción de esta meta en cuanto al número de personas consumidoras de sustancias psicoactivas a atender por parte de la Beneficencia de Cundinamarca, es necesaria en razón a lo siguiente:
1-  Por ser del sector salud, la infraestructura requiere un cumplimiento de requisitos para habilitar y garantizar el funcionamiento, siendo la Beneficencia de Cundinamarca quien debe gestionar complementariamente el recurso requerido para el inicio.
2- Para garantizar la ejecución se requiere de voluntad administrativa y jurisdiccional, tanto del sector salud como de los municipios, lo cual solo se podrá adelantar hasta tener adecuado el centro donde se brindará la atención. 
3- La financiación de la meta se planeó con recurso del departamento los cuales no fueron asignados, quedando así el cumplimiento como exclusividad presupuestal a cargado de la Beneficencia de Cundinamarca.
"</t>
  </si>
  <si>
    <t>Mantener la tasa de incidencia de intoxicaciones por consumo de sustancias psicoactivas.</t>
  </si>
  <si>
    <t>7 por cada 100.000 habitantes</t>
  </si>
  <si>
    <t>033</t>
  </si>
  <si>
    <t>Implementar en 116 municipios estrategias de prevención de sustancias psicoactivas.</t>
  </si>
  <si>
    <t>Reducir  la tasa de mortalidad por canceres prevalentes.</t>
  </si>
  <si>
    <t>28,9 por cada 100.000 habitantes</t>
  </si>
  <si>
    <t>034</t>
  </si>
  <si>
    <t>Garantizar que el 100%  de las  aseguradoras implementen una ruta de atención  en cáncer para atender  la población en riesgo.</t>
  </si>
  <si>
    <t>12</t>
  </si>
  <si>
    <t>JUSTICIA Y DEL DERECHO</t>
  </si>
  <si>
    <t>1202</t>
  </si>
  <si>
    <t>Promoción al acceso a la justicia</t>
  </si>
  <si>
    <t>0800</t>
  </si>
  <si>
    <t>Intersubsectorial Justicia</t>
  </si>
  <si>
    <t>Disminuir la tasa de presuntos delitos sexuales hacia mujeres.</t>
  </si>
  <si>
    <t xml:space="preserve">Reducir la tasa de violencia intrafamiliar hacia mujeres a 300 casos por cada 100.000 habitantes </t>
  </si>
  <si>
    <t xml:space="preserve">Este indicador permite una medición con más factores asociados a la violencia contra la mujer que solo la sexual </t>
  </si>
  <si>
    <t xml:space="preserve">304,72 por cada 100.000 habitantes </t>
  </si>
  <si>
    <t xml:space="preserve">300 por cada 100.000 habitantes </t>
  </si>
  <si>
    <t>001</t>
  </si>
  <si>
    <t>Garantizar el funcionamiento de 2 casas acogida para mujeres víctimas de violencias basadas en género y sus dependientes.</t>
  </si>
  <si>
    <t>SECRETARÍA DE GOBIERNO</t>
  </si>
  <si>
    <t>1.296 por cada 100.000 mujeres</t>
  </si>
  <si>
    <t>1.166 por cada 100.000 mujeres</t>
  </si>
  <si>
    <t>118</t>
  </si>
  <si>
    <t>Intervenir a través de mejoramiento y dotación 13 casas sociales de la mujer de empoderamiento y emprendimiento.</t>
  </si>
  <si>
    <t>SECRETARÍA DE LA MUJER Y EQUIDAD DE GÉNERO</t>
  </si>
  <si>
    <t>Disminuir los casos de violencia contra la mujer.</t>
  </si>
  <si>
    <t>157</t>
  </si>
  <si>
    <t>Realizar un evento anual para reconocer a las mujeres líderes en el sector deporte, recreación y actividad física.</t>
  </si>
  <si>
    <t>Disminuir los casos de violencia contra la mujer</t>
  </si>
  <si>
    <t>158</t>
  </si>
  <si>
    <t>Cofinanciar 50 carreras atléticas de la mujer para fomentar el deporte, la recreación y la actividad física</t>
  </si>
  <si>
    <t>119</t>
  </si>
  <si>
    <t>Actualizar la  Política pública  departamental de Mujer y equidad genero e igualdad de oportunidades.</t>
  </si>
  <si>
    <t>120</t>
  </si>
  <si>
    <t>Crear el observatorio de mujer y equidad de género.</t>
  </si>
  <si>
    <t>121</t>
  </si>
  <si>
    <t>Potencializar 30 organizaciones de mujer y género existentes en el departamento.</t>
  </si>
  <si>
    <t>122</t>
  </si>
  <si>
    <t>Promover la operación de las 117 instancias de participación de la mujer en el departamento.</t>
  </si>
  <si>
    <t>Disminuir los casos de violencia El indicador producto no se relaciona con el de bienestar. Se propone uno más directamente asociado.contra la mujer</t>
  </si>
  <si>
    <t>123</t>
  </si>
  <si>
    <t>Implementar en los 116 municipios una estrategia de garantía de derechos de la mujer.</t>
  </si>
  <si>
    <t>GOBIERNO TERRITORIAL</t>
  </si>
  <si>
    <t>4502</t>
  </si>
  <si>
    <t>Fortalecimiento del buen gobierno para el respeto y garantía de los derechos humanos.</t>
  </si>
  <si>
    <t>Intersubsectorial Gobierno</t>
  </si>
  <si>
    <t>Alcanzar el 100% de la población LGBTIQ+ beneficiada con estrategias que dignifiquen su identidad.</t>
  </si>
  <si>
    <t>165</t>
  </si>
  <si>
    <t>Implementar un proyecto de presupuesto participativo para la comunidad LGTBIQ+.</t>
  </si>
  <si>
    <t>166</t>
  </si>
  <si>
    <t>Implementar una estrategia para la vinculación laboral de la población LGTBIQ+.</t>
  </si>
  <si>
    <t>4599</t>
  </si>
  <si>
    <t>Fortalecimiento a la gestión y dirección de la administración pública territorial</t>
  </si>
  <si>
    <t>Alcanzar el 100% de la población victima beneficiada con estrategias que reivindiquen sus derechos.</t>
  </si>
  <si>
    <t>175</t>
  </si>
  <si>
    <t>Formular una Política Pública de Paz.</t>
  </si>
  <si>
    <t>Desarrollar un sistema estratégico para la consolidación de la paz en Cundinamarca</t>
  </si>
  <si>
    <t>A partir de lo consagrado en el artículo 22 de la Constitución Política que concibe la paz como un derecho y un deber de obligatorio cumplimiento; se ajusta la meta, con el fin de promover el fortalecimiento institucional territorial para la consolidación de la paz, a través de la estructuración de un sistema estratégico que articule los elementos de participación (Consejos Territoriales de paz), planeación (formulación de la política pública y su plan de implementación) e investigación (monitoreo y análisis de conflictividades). En este sentido igualmente se ajusta su indicador a fin de poder hacer una medición más precisa en el avance del cumplimiento de la meta.</t>
  </si>
  <si>
    <t>AGENCIA DE CUNDINAMARCA PARA LA PAZ Y LA CONVIVENCIA</t>
  </si>
  <si>
    <t>176</t>
  </si>
  <si>
    <t>Implementar una estrategia intersectorial que articule la oferta pública y de cooperación  para la consolidación de la paz en los Municipios más afectados por el conflicto armado.</t>
  </si>
  <si>
    <t xml:space="preserve">Desarrollar una estrategia que promueva la implementación del Acuerdo de Paz en Cundinamarca </t>
  </si>
  <si>
    <t>"Se modifica la meta en cumplimiento a la primera función asignada a la Agencia por el Decreto Ordenanzal N° 429 de 2020, correspondiente a ""Articular con las Secretarías de Despacho, las entidades y órganos del Departamento, y en armonía con las entidades competentes de otros niveles de Gobierno, la implementación de los acuerdos de paz, así como la política nacional y departamental de paz. "" en la gestión de los recursos. 
En este mismo sentido, el Plan marco de la implementación del Acuerdo contempla entre otros la vinculación de las entidades territoriales para apoyar el proceso.
Acorde con la modificación de la meta se ajusta su indicador para poder realizar una medición más precisa en el avance del cumplimiento de la esta.
"</t>
  </si>
  <si>
    <t>177</t>
  </si>
  <si>
    <t>Implementar en las 15 provincias una estrategia para la promoción de la cultura de paz.</t>
  </si>
  <si>
    <t>159</t>
  </si>
  <si>
    <t>Realizar 40 eventos recreo deportivos con la población víctima del conflicto armado en los diferentes municipios del departamento.</t>
  </si>
  <si>
    <t>4101</t>
  </si>
  <si>
    <t>Atención, asistencia y reparación integral a las víctimas</t>
  </si>
  <si>
    <t>094</t>
  </si>
  <si>
    <t>Implementar en 12 provincias del territorio la estrategia de reconstrucción del tejido social en el marco de posconflicto y memoria histórica.</t>
  </si>
  <si>
    <t>15
12 Nuevas</t>
  </si>
  <si>
    <t>095</t>
  </si>
  <si>
    <t>Brindar asistencia al 100% de los planes de prevención, protección y de contingencia, así como las alertas tempranas que se generen en el departamento para garantizar la protección de los líderes sociales, líderes comunales y personas expuestas.</t>
  </si>
  <si>
    <t>096</t>
  </si>
  <si>
    <t>Atender el 100% de los procesos de asistencia humanitaria de la población victima del conflicto armado en el territorio.</t>
  </si>
  <si>
    <t>097</t>
  </si>
  <si>
    <t>Atender el 100%  de solicitudes de generación de ingresos y cumplimiento de disposiciones legales de las familias víctimas del conflicto armado del departamento.</t>
  </si>
  <si>
    <t>098</t>
  </si>
  <si>
    <t>Financiar la realización del 100% de las actividades de la mesa departamental de víctimas del conflicto armado.</t>
  </si>
  <si>
    <t xml:space="preserve">Apoyar a los 116 municipios con la estrategia de caracterización, diagnóstico y/o seguimiento de la población víctima del conflicto armado del Departamento para identificar el goce efectivo de sus derechos.  </t>
  </si>
  <si>
    <t>"
El departamento, a fin de brindar más integralidad en el desarrollo y cumplimiento de la política pública de víctimas del conflicto, y que las mismas puedan ser caracterizadas y tener territorios que evalúen sus condiciones de calidad de vida y goce de derechos, requiere de una meta para lo mismo. 
Según el decreto 4800 de 2011 en su artículo 254. ‘Planes de acción territorial para la asistencia, atención y reparación integral de las víctimas’.- rezan lo siguiente: Los planes de acción territorial contemplan las medidas de asistencia, atención y reparación integral de las víctimas. Los planes serán elaborados por los departamentos, municipios y distritos con la participación de las víctimas. Deben ser coherentes con el Plan Nacional de Atención y Reparación Integral a las Víctimas y con los Planes de Desarrollo Territoriales. Contendrán como mínimo, la caracterización de las víctimas de la respectiva jurisdicción que considerará los distintos hechos victimizantes, la asignación presupuestal correspondiente, así como el mecanismo de seguimiento y de evaluación con metas e indicadores. 
Es importante mencionar que el departamento de Cundinamarca cuenta con una plataforma denominada PAIVI, la cual se enfoca en la identificación y georreferenciación de la población víctima del conflicto y cómo están avanzando en el acceso a la oferta institucional del departamento. De esta manera, se puede tener más conocimiento y más datos sobre los beneficios, las ofertas institucionales, los proyectos por parte del departamento hacia la población VCA. Adicional a ello, se pueden evienciar cuántos están siendo beneficiados y en dónde se encuentran ubicados. 
Los elementos anteriores hacen parte del POSI -Plan Operativo de Sistemas de Información-el cual conforme a la incidencia por parte de los representantes de la población víctima, han solicitado tener claridad con relación a la población que se encuentra en el departamento a partir de un proceso de caracterización de territorios. 
Por lo anterior, la Secretaría de Gobierno requiere agregar esta meta, para, no solo cumplir con lo establecido por la ley, cumplir con los compromisos hacia las víctimas sino también para poder tener la posibilidad de gestionar recursos de la caracterización hacia esta población. 
Esta meta requiere de un presupuesto anual de 200.000.000 para que se cofinancie el mismo valor anual. 
"</t>
  </si>
  <si>
    <t>Fortalecer los 3 centros regionales de atención a la población víctimas del conflicto armado con dotación, adecuación y/o asesoramiento técnico</t>
  </si>
  <si>
    <t>"El departamento de Cundinamarca cuenta con 3 centros regionales de atención a la población víctima del conflicto los cuales se encuentran ubicados en el municipio de Viotá, La Palma y Soacha. Dichos centros, brindan atención a la población víctima de las provincias cercanas a fin de facilitar el acceso a los servicios de oferta institucional del gobierno nacional, departamental y/o municipal. En este orden de ideas, el departamento está facultado bajo acuerdos realizados con la Unidad para la atención Integral a las víctimas, con procesos que permitan apoyar y fortalecer el funcionamiento de estos centros. Lo anterior se rige bajo los principios de colaboración armónica, coordinación, subsidiariedad, complementariedad y concurrencia para apoyar a los municipios con acciones que permitan mejorar el funcionamiento de estos centros. 
Si bien esta actividad esta contemplada en otra meta, por su importancia y gestión, necesita ser diferenciada. Adicional a ello, cumple con la siguiente disposición legal: 
Decreto 4800 de 2011 Artículo 122. Conformación de los Centros Regionales de Atención y Reparación a Víctimas. En cumplimiento del principio de responsabilidad compartida y colaboración armónica, las entidades que deben participar en los Centros Regionales de  Atención y Reparación a Víctimas, de acuerdo con su competencia sectorial y responsabilidad institucional en la atención a la población víctima en los términos del artículo 3° de la Ley 1448 de 2011, son: Alcaldías y Gobernaciones: atención humanitaria, alojamiento, alimentación, asistencia funeraria y oferta local adicional.
Parágrafo 1°. Las entidades que participen en los Centros deben coordinar con sus pares institucionales en el territorio la asignación del recurso humano y técnico para garantizar la atención y orientación, y aquellas que no cuenten con presencia en el territorio deben garantizar un enlace permanente con la Unidad Administrativa Especial para la Atención y Reparación Integral a las Víctimas.
Artículo 123. Funcionamiento. La Unidad Administrativa Especial para la Atención y Reparación Integral a las Víctimas será la encargada de poner en marcha y coordinar el funcionamiento de los Centros Regionales de Atención y Reparación a Víctimas. Para el cumplimiento de esta función, la Unidad Administrativa Especial para la Atención y Reparación Integral a las Víctimas podrá suscribir convenios para garantizar la participación de los entes territoriales en el funcionamiento de los Centros.
Los entes territoriales deberán garantizar la operación y sostenimiento de los Centros que sean creados por la Unidad Administrativa Especial para la Atención y Reparación Integral a las Víctimas, para lo cual deberán utilizar la estructura organizacional y física, territorial y nacional existente, y en concordancia con la operación en territorio de que trata el artículo 5 del Decreto 4155 de 2011. 
El valor presupuestado para dicha meta son $100.000.000 anuales para su funcionamiento y alcance.  
"</t>
  </si>
  <si>
    <t>035</t>
  </si>
  <si>
    <t>Implementar en 6 municipios priorizados   el protocolo de atención integral en salud con  enfoque psicosocial y diferencial diseñado por el Ministerio de Salud con base en la ley 1448 de 2011.</t>
  </si>
  <si>
    <t>Alcanzar el 100% de cobertura con programas sociales dirigidos a la población en situación de discapacidad.</t>
  </si>
  <si>
    <t>Reducir en  2.455personal la población en condición de discapacidad con Pobreza multidimensional</t>
  </si>
  <si>
    <t>54.455 personas</t>
  </si>
  <si>
    <t xml:space="preserve">52.000 personas </t>
  </si>
  <si>
    <t>128</t>
  </si>
  <si>
    <t>Brindar protección social integral a 1.500 personas mayores de 18 años con discapacidad mental cada año en los centros de protección de la Beneficencia de Cundinamarca.</t>
  </si>
  <si>
    <t>Brindar protección social integral a 650 personas mayores de 18 años con discapacidad mental cada año en los centros de protección de la Beneficencia de Cundinamarca.</t>
  </si>
  <si>
    <t>"En la vigencia 2020 la Beneficencia brindó protección integral a 1.365 personas con discapacidad mental y cognitiva. en 2021 se han atendido 1238, de las cuales 720 proceden de Bogotá y se atienden a través de convenios interadministrativos y 645 personas proceden de los municipios de Cundinamarca. 
En adelante, el número de personas contratadas con Bogotá se reducirá, por lo tanto, sólo se tendrá en cuenta para esta meta la población del Departamento.
En su búsqueda de recursos, la Beneficencia ha suscrito convenios con otros territorios, entre ellos Bogotá y continuará con esta estrategia, pero esto se consolidará con una reingeniería de la estructura presupuestal de la entidad, en razón a que en el ingreso se denomina venta de servicios y su contrapartida en el gasto se denominará gastos de comercialización, con respecto a la población de entes territoriales del Distritito Capital y otras entidades como EPS CONVIDA.
En razón a esta reducción, es necesario ajustar la meta de producto 165 de 1500 a 650 personas con discapacidad mental y cognitiva, o sea, quedaría así: ""Brindar protección social integral a 650 personas mayores de 18 años con discapacidad mental y cognitiva cada año en los centros de protección social de la Beneficencia de Cundinamarca"".  Este ajuste permite la reducción de un 47% en el plan plurianual de inversión inicialmente calculado para esta meta."</t>
  </si>
  <si>
    <t>073</t>
  </si>
  <si>
    <t>Apoyar 6 procesos que permitan la participación de la población con discapacidad a  las prácticas artísticas y culturales.</t>
  </si>
  <si>
    <t>160</t>
  </si>
  <si>
    <t>Cofinanciar 13 eventos deportivos o recreativos anuales para la población con discapacidad.</t>
  </si>
  <si>
    <t>129</t>
  </si>
  <si>
    <t>Garantizar el funcionamiento de los 116 consejos de discapacidad.</t>
  </si>
  <si>
    <t>130</t>
  </si>
  <si>
    <t>Beneficiar a 2.000  cuidadores o personas con discapacidad  con el subsidio monetario.</t>
  </si>
  <si>
    <t>Beneficiar a 2.500  cuidadores o personas con discapacidad  con el subsidio monetario.</t>
  </si>
  <si>
    <t xml:space="preserve">En la actualidad 37 municipios no forman parte de la asignación de subsidios, motivo por el cual y con criterios de equidad y universalidad se propone el incremento de cupos para mejorar la cobertura geografica </t>
  </si>
  <si>
    <t>131</t>
  </si>
  <si>
    <t>Garantizar el funcionamiento de 15 nuevos Centros provinciales de Vida Sensorial.</t>
  </si>
  <si>
    <t>132</t>
  </si>
  <si>
    <t>Dotar a los Centros de Vida Sensorial en las 15 provincias.</t>
  </si>
  <si>
    <t>Coadyudar  en la operación de los Centros de Vida Sensorial en las 15 provincias</t>
  </si>
  <si>
    <t>Se cuenta en el Departamento con 82 centros municipales de vida sensorial, distribuidos en las 15 provincias, en los que se brinda atención  a 9.213 Personas con discapacidad, mediante programas que contribuyan a desarrollar habilidades en las personas con discapacidad, de acuerdo con las patologías y limitaciones físicas de los beneficiarios, para los cuales se ha identificado la necesidad de apoyo para contar con el soporte técnico y profesional requerido</t>
  </si>
  <si>
    <t>133</t>
  </si>
  <si>
    <t xml:space="preserve">Implementar un sistema de información departamental para la identificación de ofertas laborales promoviendo la responsabilidad social empresarial para la inclusión. </t>
  </si>
  <si>
    <t>134</t>
  </si>
  <si>
    <t>Atender el 90% de las solicitudes de personas en condición de discapacidad con la entrega de ayudas técnicas.</t>
  </si>
  <si>
    <t>135</t>
  </si>
  <si>
    <t>Desarrollar en las 15 provincias proyectos productivos dirigidos a la población en condición de discapacidad.</t>
  </si>
  <si>
    <t>136</t>
  </si>
  <si>
    <t>Promover en las 15 Provincias del departamento la implementación de los manuales de accesibilidad y planes integrales de accesibilidad.</t>
  </si>
  <si>
    <t>2203</t>
  </si>
  <si>
    <t>Cierre de brechas para el goce efectivo de derechos fundamentales de la población en condición de discapacidad</t>
  </si>
  <si>
    <t>061</t>
  </si>
  <si>
    <t>Implementar en  el 100% de las  IED de los municipios no certificados del departamento  estrategias de  educación inclusiva que garantice el acceso, la permanencia y la calidad de la población con discapacidad y talentos excepcionales.</t>
  </si>
  <si>
    <t>137</t>
  </si>
  <si>
    <t>Garantizar el 100% del cumplimiento del Plan de Implementación de la Política Pública de Discapacidad.</t>
  </si>
  <si>
    <t xml:space="preserve">Garantizar el 80% el cumplimiento de la política pública de discapacidad. </t>
  </si>
  <si>
    <t>"En un principio, la política pública de discapacidad se aprobó mediante la ordenanza 266 de 2015, por una temporalidad de 10 años (2015- 2025). Dicha política inició su implementación en la vigencia del año 2016, por lo que habría sido implementada por un periodo de 4 años correspondiente al 40% de la implementación de la política. Ahora, dicho plan se estableció a finales del año 2019 y se homologó el % de implementación a este. Asimismo, la política pública de discapacidad pasó a ser liderada por la secretaría de gobierno en el año 2018 por disposiciones del Ministerio del Interior, aún cuando no es la entidad con acciones directas que beneficie esta población.  
La exposición anterior explica la razón de la variación de la línea base inicial (65%) y por lo que, resultaría bastante complejo, cumplir al 100% con la política, además de que no ha finalizado la temporalidad de la ordenanza. Posterior a la administración del gobernador Nicolás García, quedarían 2 años adicionales para finalizar con lo establecido en el acto ordenanzal. Debido a esto, se propone modificar la meta a “Garantizar el 80% del cumplimiento del Plan de Implementación de la Política Pública de Discapacidad” y se inicie con una línea base de 40%. 
En cuanto a la programación financiera propuesta, se reduce de la programación financiera inicial, no por la necesidad real de la meta que habría sido más cumplible en un principio, sino por la disminución de los techos presupuestales en los recursos ordinarios. Asimismo, al ser la secretaría técnica de la política, no se requiere de mayor inversión ya que otras entidades ejecutan acciones y la secretaría de gobierno las articula. Es una meta que se cumple con gestión principalmente. 
"</t>
  </si>
  <si>
    <t>036</t>
  </si>
  <si>
    <t>Implementar en 116  municipios acciones de salud integral para personas con discapacidad.</t>
  </si>
  <si>
    <t>Alcanzar el 100% de la población indígena beneficiada con estrategias que dignifiquen su cultura e identidad.</t>
  </si>
  <si>
    <t>Disminur en 238 personas la  población con autorreconocimiento étnico indígena en Pobreza multidimensional</t>
  </si>
  <si>
    <t>167</t>
  </si>
  <si>
    <t>Impulsar 6 proyectos productivos en la comunidad indígena acorde con los saberes tradicionales.</t>
  </si>
  <si>
    <t>168</t>
  </si>
  <si>
    <t>Articular el 100% de los asentamientos indígenas con los mecanismos de gobernabilidad indígena, municipal, departamental y nacional.</t>
  </si>
  <si>
    <t>169</t>
  </si>
  <si>
    <t>Impulsar la participación de 4 asentamientos indígenas en eventos que resalten la identidad cultural indígena.</t>
  </si>
  <si>
    <t>170</t>
  </si>
  <si>
    <t>Adecuar una maloca en el resguardo indígena del municipio de Chía.</t>
  </si>
  <si>
    <t>Alcanzar el 100% de la población étnica beneficiada con estrategias que dignifiquen su cultura e identidad.</t>
  </si>
  <si>
    <t>Disminur en 171 personas la  población con autorreconocimiento étnicoafrodecendiente en Pobreza multidimensional</t>
  </si>
  <si>
    <t>171</t>
  </si>
  <si>
    <t>Socializar a 8 grupos afrocolombianos del departamento la promoción y protección de sus derechos.</t>
  </si>
  <si>
    <t>172</t>
  </si>
  <si>
    <t>Impulsar 8 proyectos productivos en la comunidad afrocolombiana acorde con los saberes tradicionales.</t>
  </si>
  <si>
    <t>Alcanzar el 100% de la población Rrom beneficiada con estrategias que dignifiquen su cultura e identidad.</t>
  </si>
  <si>
    <t>Disminur en 8 personas la  población con autorreconocimiento étnico Rrom en Pobreza multidimensional</t>
  </si>
  <si>
    <t>173</t>
  </si>
  <si>
    <t>Impulsar 2 proyectos productivos en la comunidad Rrom o gitano acorde con los saberes tradicionales.</t>
  </si>
  <si>
    <t>174</t>
  </si>
  <si>
    <t>Impulsar la participación de la kumpania Rrom en 4 eventos que resalten la identidad cultural del pueblo Rrom que transita el departamento.</t>
  </si>
  <si>
    <t>2. + COMPETITIVIDAD</t>
  </si>
  <si>
    <t>3605</t>
  </si>
  <si>
    <t>Fomento de la investigación, desarrollo tecnológico e innovación del sector trabajo</t>
  </si>
  <si>
    <t>Aumentar el indicador de complejidad del aparato productivo del índice Departamental de Competitividad.</t>
  </si>
  <si>
    <t>242</t>
  </si>
  <si>
    <t>Implementar 3 estrategias para incentivar proyectos productivos de impacto social.</t>
  </si>
  <si>
    <t>AGRICULTURA Y DESARROLLO RURAL</t>
  </si>
  <si>
    <t>1709</t>
  </si>
  <si>
    <t>Infraestructura productiva y comercialización</t>
  </si>
  <si>
    <t>Intersubsectorial Agricultura y desarrollo rural</t>
  </si>
  <si>
    <t>190</t>
  </si>
  <si>
    <t>Disponer de una transformadora de alimentos hortícola para que preste servicios a la región.</t>
  </si>
  <si>
    <t>AGENCIA DE COMERCIALIZACÓN E INNOVACIÓN PARA EL DESARROLLO DE CUNDINAMARCA</t>
  </si>
  <si>
    <t>1702</t>
  </si>
  <si>
    <t>Inclusión productiva de pequeños productores rurales</t>
  </si>
  <si>
    <t>178</t>
  </si>
  <si>
    <t>Implementar 700 proyectos productivos agropecuarios sostenibles dirigidos a la población víctima del conflicto armado.</t>
  </si>
  <si>
    <t>2.360
700 Nuevos</t>
  </si>
  <si>
    <t>SECRETARÍA DE AGRICULTURA Y DESARROLLO RURAL</t>
  </si>
  <si>
    <t>226</t>
  </si>
  <si>
    <t>Promover 3 aglomeraciones económicas de los sectores priorizados en el departamento.</t>
  </si>
  <si>
    <t>SECRETARÍA DE COMPETITIVIDAD Y DESARROLLO ECONÓMICO</t>
  </si>
  <si>
    <t>Aumentar los proceso de emprendimiento y productividad de la mujer cundinamarquesa.</t>
  </si>
  <si>
    <t>179</t>
  </si>
  <si>
    <t>Impulsar 1.200 proyectos productivos de mujeres u organizaciones de mujeres, mediante el fortalecimiento técnico, económico y productivo.</t>
  </si>
  <si>
    <t>1708</t>
  </si>
  <si>
    <t>Ciencia, tecnología e innovación agropecuaria</t>
  </si>
  <si>
    <t>Incrementar la intervención en las unidades productivas agropecuarias del departamento.</t>
  </si>
  <si>
    <t>189</t>
  </si>
  <si>
    <t>Implementar en los 116 municipios el plan  de extensión agropecuaria.</t>
  </si>
  <si>
    <t>Apoyar en los 116 municipios la prestación del servicio de asistencia técnica y extensión agropecuaria.</t>
  </si>
  <si>
    <t>Se solicita el cambio del verbo rector dado que la implementación del PDEA es de discrecionalidad de los municipios. No obstante, en el marco de las funciones de la Secretaria de Agricultura se desarrollará todo el apoyo a los 116 municipios en los relacionado a la asitencia técnica agropecuaria, el cual incluye el acompañamiento en el proceso de inscripción de proyectos .</t>
  </si>
  <si>
    <t>180</t>
  </si>
  <si>
    <t>Intervenir 8 entornos de desarrollo rural agropecuario con enfoque territorial.</t>
  </si>
  <si>
    <t>33
8 Nuevos</t>
  </si>
  <si>
    <t>181</t>
  </si>
  <si>
    <t>Consolidar 116 bancos de maquinaria para el mejoramiento de la productividad agropecuaria.</t>
  </si>
  <si>
    <t>Suministrar 300 kits  para el mejoramiento de la productividad agropecuaria (equipos, herramienta o maquinaria).</t>
  </si>
  <si>
    <t>Se solicita la modificación en el texto de la meta por la necesidad de incluir equipos y herramientas que se requieren para el fortalecimiento de la productividad del sector agropecuario</t>
  </si>
  <si>
    <t>182</t>
  </si>
  <si>
    <t>Formalizar 2.000 predios rurales.</t>
  </si>
  <si>
    <t>2.485
2.000 Nuevos</t>
  </si>
  <si>
    <t>183</t>
  </si>
  <si>
    <t>Intervenir 30.000 unidades productivas agropecuarias del departamento.</t>
  </si>
  <si>
    <t>184</t>
  </si>
  <si>
    <t>Potencializar 150  organizaciones de productores  agropecuarios.</t>
  </si>
  <si>
    <t>Potencializar 600  proyectos productivos de organizaciones agropecuarias o municipios del departamento</t>
  </si>
  <si>
    <t xml:space="preserve">720
600 Nuevos </t>
  </si>
  <si>
    <t>"Basados en el estudio realizado por la Universidad Nacional  de acuerdo al Contrato interadministrativo  No.  SCDE-CD-115-2020 cuyo objeto ELABORAR LOS ESTUDIOS DE FACTIBILIDAD PARA LA CREACIÓN DE LA AGENCIA DE COMPETITIVIDAD E INNOVACIÓN DEL DEPARTAMENTO DE CUNDINAMARCA ACIDC- EN EL COMPONENTE DE PROMOCIÓN Y COMERCIALIZACIÓN AGROPECUARÍA CON LA CREACIÓN DE LAS CENTRALES CUNDINAMARQUESAS Y LAS TIENDAS DE PRODUCTO DE ORIGEN CUNDINAMARQUÉS”..  En  este  sentido uno de los insumos obtenidos es  el tema de evaluación  de las estructuras  organizativas  y capacidades de las asociaciones para ello  se  analizaron  ocho aspectos primordiales para el funcionamiento de las organizaciones agropecuarias .Dado lo anterior y de acuerdo  a la  estructura de La agencia de Comercialización y viendo el potencial de Cundinamarca en cuanto al tema Asociativo y  observando que una de las brechas de las mismas es el tema de incluir nuevas tecnologías y sobre todo el fortalecimiento en cuanto a maquinaria y equipos para mejorar los procesos tanto  de producción, postcosecha y valor agregado se hace necesario brindar el apoyo  a las mismas permitiendo mejorar  los mismos, reducir  en algunos mano de obra , y llevando productos de calidad  al consumidor final.
De acuerdo al análisis del estudio se encuentra que el sector con mayor numero de asociaciones es el sector agropecuario (agrícola 318 y pecuarias 225) , lo cual debemos aprovechar para tecnificar  los sistemas productivos  ya que  lograremos mejoras en la productividad  de hasta un 30%  según el tipo de cultivo  y la actividad que se realice , ya que se  disminuye la mano de obra en los procesos  e insumo que hace  muy costoso producir alimentos  agropecuarios. Como ejemplo, tenemos: El tractor es la base de varias de las actividades agrícolas, sin importar el tamaño de su finca., prepara y adecua suelos, ideal para transporte, remolque, arrastre, empuje y trabajos estacionarios”, que podrá complementar con otros instrumentos para los cultivos, otro ejemplo  maquinas cosechadoras  un mayor manejo en el momento de la cosecha, esta máquina es fundamental, ya que le permite mejorar la  trilla, separación y limpieza de los productos cosechados 
"</t>
  </si>
  <si>
    <t>185</t>
  </si>
  <si>
    <t xml:space="preserve">Potencializar 3.000  proyectos productivos agropecuarios con valor agregado para población con enfoque diferencial. </t>
  </si>
  <si>
    <t>8.439
3000 Nuevos</t>
  </si>
  <si>
    <t>21</t>
  </si>
  <si>
    <t>MINAS Y ENERGÍA</t>
  </si>
  <si>
    <t>2104</t>
  </si>
  <si>
    <t>Consolidación productiva del sector minero</t>
  </si>
  <si>
    <t>Intersubsectorial Minas y Energía</t>
  </si>
  <si>
    <t xml:space="preserve">Aumentar el porcentaje de formalización minera en Cundinamarca.  </t>
  </si>
  <si>
    <t>195</t>
  </si>
  <si>
    <t>Asistir a 700 actores mineros del departamento, en temas de buenas prácticas mineras y cumplimiento de los indicadores de formalización.</t>
  </si>
  <si>
    <t>819
700 Nuevos</t>
  </si>
  <si>
    <t>SECRETARÍA DE MINAS, ENERGÍA Y GAS</t>
  </si>
  <si>
    <t>196</t>
  </si>
  <si>
    <t>Impulsar 10 espacios especializados para la promoción e intercambio de conocimientos  de la actividad minera del departamento.</t>
  </si>
  <si>
    <t>14
10 Nuevos</t>
  </si>
  <si>
    <t>197</t>
  </si>
  <si>
    <t>Potencializar 100 procesos productivos del sector minero.</t>
  </si>
  <si>
    <t>Potencializar 10 procesos productivos del sector minero.</t>
  </si>
  <si>
    <t>100
10 Nuevos</t>
  </si>
  <si>
    <t>"Es preciso indicar que la línea base (90) del cuatrienio pasado fue producto de un convenio con el Ministerio de Minas y Energía en el cual los recursos fueron para la contratación del personal necesario fue del ministerio y el aporte de la SMEG fue en especie.
Asi mismo es importante indicar que las 90 Unidades de Producción Minera - UPM,  la asistncia tencia especificamente en el componente adminsitrativo fue básica , Ahora bien,  el objetivo que se trazó para esta meta 201 en este cuatrienio esta enfocada en mayor cubrimiento empresarial, en el que se requerira inversión por parte de los titulares mineros con el fin de mejorar los procesos productivos del sector.  "</t>
  </si>
  <si>
    <t>4003</t>
  </si>
  <si>
    <t>Acceso de la población a los servicios de agua potable y saneamiento básico</t>
  </si>
  <si>
    <t>0900</t>
  </si>
  <si>
    <t>Intersubsectorial Ambiente</t>
  </si>
  <si>
    <t>Aumentar el promedio de los subpilares de  investigación y propiedad industrial del índice Departamental de Competitividad.</t>
  </si>
  <si>
    <t>253</t>
  </si>
  <si>
    <t>Realizar una investigación para la innovación en el abastecimiento de agua potable en zonas rurales.</t>
  </si>
  <si>
    <t>EMPRESAS PÚBLICAS DE CUNDINAMARCA</t>
  </si>
  <si>
    <t>219</t>
  </si>
  <si>
    <t>Crear un centro de desarrollo para la innovación turística y cultural.</t>
  </si>
  <si>
    <t>227</t>
  </si>
  <si>
    <t>Impulsar 3 proyectos de especialización inteligente priorizados en el marco de la comisión regional de competitividad.</t>
  </si>
  <si>
    <t>198</t>
  </si>
  <si>
    <t>Implementar 3  estrategias  de  investigación  e  innovación para la productividad y competitividad del sector minero energético.</t>
  </si>
  <si>
    <t>4
3 Nuevas</t>
  </si>
  <si>
    <t>39</t>
  </si>
  <si>
    <t>CIENCIA, TECNOLOGÍA E INNOVACIÓN</t>
  </si>
  <si>
    <t>3902</t>
  </si>
  <si>
    <t>Investigación con calidad e impacto</t>
  </si>
  <si>
    <t>Aumentar el puntaje del pilar de producción de conocimiento y tecnología del Índice departamental de innovación de Colombia.</t>
  </si>
  <si>
    <t>245</t>
  </si>
  <si>
    <t>Otorgar 140 créditos condonables en formación de alto nivel  para los  cundinamarqueses.</t>
  </si>
  <si>
    <t>180
140 Nuevos</t>
  </si>
  <si>
    <t>SECRETARÍA DE CIENCIA, TECNOLOGIA E INNOVACIÓN</t>
  </si>
  <si>
    <t>3904</t>
  </si>
  <si>
    <t>Generación de una cultura que valora y gestiona el conocimiento y la innovación</t>
  </si>
  <si>
    <t>251</t>
  </si>
  <si>
    <t>Fomentar 14 semilleros de formación temprana  en CTeI.</t>
  </si>
  <si>
    <t>15
14 Nuevos</t>
  </si>
  <si>
    <t>3903</t>
  </si>
  <si>
    <t>Desarrollo tecnológico e innovación para crecimiento empresarial</t>
  </si>
  <si>
    <t>247</t>
  </si>
  <si>
    <t>Incorporar 1.000 nuevos productores en procesos de ciencia y tecnología del sector agropecuario y agroindustrial.</t>
  </si>
  <si>
    <t>1.200
1.000 Nuevos</t>
  </si>
  <si>
    <t>200</t>
  </si>
  <si>
    <t xml:space="preserve">Vincular a 4.000 nuevos usuarios en las  redes virtuales de aprendizaje para encaminar los  proyectos educativos a la creación de contenido virtual.	</t>
  </si>
  <si>
    <t>9.196
4.000 Nuevos</t>
  </si>
  <si>
    <t>23</t>
  </si>
  <si>
    <t>TECNOLOGÍAS DE LA INFORMACIÓN Y LAS COMUNICACIONES</t>
  </si>
  <si>
    <t>2301</t>
  </si>
  <si>
    <t>Facilitar el acceso y uso de las Tecnologías de la Información y las Comunicaciones (TIC) en todo el territorio nacional</t>
  </si>
  <si>
    <t>0400</t>
  </si>
  <si>
    <t>Intersubsectorial Comunicaciones</t>
  </si>
  <si>
    <t>201</t>
  </si>
  <si>
    <t>Implementar un semillero de jóvenes emprendedores TIC del departamento.</t>
  </si>
  <si>
    <t>SECRETARÍA DE TECNOLOGÍAS DE LA INFORMACIÓN Y LAS COMUNICACIONES</t>
  </si>
  <si>
    <t>Aumentar la calificación del pilar 3 "Adopción TIC" del índice Departamental de Competitividad.</t>
  </si>
  <si>
    <t>202</t>
  </si>
  <si>
    <t>Brindar conectividad a 8 sectores del departamento a través de la Autopista Digital de Cundinamarca ADC.</t>
  </si>
  <si>
    <t>203</t>
  </si>
  <si>
    <t xml:space="preserve">
Brindar conectividad al 100% de la red de salud pública departamental.</t>
  </si>
  <si>
    <t>Brindar conectividad a 100  sedes de la red de salud pública departamental.</t>
  </si>
  <si>
    <t>"LA SECRETARÍA DE SALUD TIENE DIVERSOS SERVICIOS QUE ENTRAN DENTRO DEL ALCANCE DE ""conectividad al 100% de la red de salud pública departamental"", COMO LO ES LA CONECTIVIDAD Y GEOUBICACIÓN DE LAS AMBULANCIAS EN EL DEPARTAMENTO.  
LA PROPUESTA ESTA ORIENTADA A CUBRIR SOLO LA CONECTIVIDAD DE DATOS  PARA INSTITUCIONES DE SALUD ."</t>
  </si>
  <si>
    <t>204</t>
  </si>
  <si>
    <t>Capacitar en uso y apropiación de las TIC a 100.000 cundinamarqueses.</t>
  </si>
  <si>
    <t>Capacitar en uso, apropiación de las TIC a cundinamarqueses pertenecientes a 6 sectores de desarrollo del departamento</t>
  </si>
  <si>
    <t>"DADA LA EMERGENCIA SANITARIA PRODUCTO DE LA PANDEMIA GENERADA POR EL COVID 19 Y ANTE LA IMPOSIBILIDAD DE REUNIR A LOS CIUDADANOS EN SITIOS ESPECIALIZADOS PARA LLEVAR A CABO PROCESOS DE FORMACIÓN, HA OBLIGADO A QUE LAS CAPACITACIONES SEAN 100%VIRTUALES, ESTO NO HA PERMITIDO ABORDAR TEMAS DE CAPACITACIÓN  QUE REQUIEREN LA INTERACCIÓN DIRECTA ENTRE EL DOCENTE, EL ESTUDIANTE (CIUDADANO) Y EL EQUIPO DE CÓMPUTO PARA PRÁCTICAS.
TENIENDO EN CUENTA QUE SE TIENEN FOCALIZADOS ALGUNOS SECTORES, QUE HAN MOSTRADO INTERÉS EN LOS PROCESOS DE FORMACIÓN, SE CONSIDERA QUE ES MEJOR ORIENTAR LA META A ATENDER LAS NECESIDADES DE ESOS SECTORES."</t>
  </si>
  <si>
    <t>205</t>
  </si>
  <si>
    <t>Participar en 2 convocatorias de financiación para proyectos TIC en el departamento.</t>
  </si>
  <si>
    <t>3
2 Nuevas</t>
  </si>
  <si>
    <t>206</t>
  </si>
  <si>
    <t>Garantizar el funcionamiento de 90 centros interactivos digitales.</t>
  </si>
  <si>
    <t>Garantizar el funcionamiento del 100% de los centros interactivos digitales del departamento</t>
  </si>
  <si>
    <t>ASEGURAR  EL FUNCIONAMIENTO DE  LOS CENTROS DIGITALES EXISTENTES PERMITE UTILIZAR LOS RECUROS DE FORMA OPTIMA GRANTIZANDO QUE ESTOS CONTRIBUYAN A LA REACTIVACIÓN ECONÓMICA CUMPLIENDO LAS NORMATIVIDAD GENERADA POR LA PANDEMIA</t>
  </si>
  <si>
    <t>Aumentar el puntaje del pilar de capital humano e investigación del Índice departamental de innovación para Colombia.</t>
  </si>
  <si>
    <t>246</t>
  </si>
  <si>
    <t xml:space="preserve">Crear 2 actores del sistema de CTeI  en el departamento.  </t>
  </si>
  <si>
    <t>248</t>
  </si>
  <si>
    <t>Beneficiar 250 empresas que incorporen ciencia, tecnología e innovación.</t>
  </si>
  <si>
    <t>360
250 Nuevos</t>
  </si>
  <si>
    <t>3901</t>
  </si>
  <si>
    <t>Consolidación de una institucionalidad habilitante para la Ciencia Tecnología e Innovación (CTI)</t>
  </si>
  <si>
    <t>243</t>
  </si>
  <si>
    <t>Implementar 2 herramientas de análisis y evaluación provincial  en CTeI.</t>
  </si>
  <si>
    <t>244</t>
  </si>
  <si>
    <t>Actualizar la Política Pública de Ciencia Tecnología e Innovación del departamento.</t>
  </si>
  <si>
    <t>252</t>
  </si>
  <si>
    <t>Participar en 8 eventos de innovación y tecnología.</t>
  </si>
  <si>
    <t>2401</t>
  </si>
  <si>
    <t>Infraestructura red vial primaria</t>
  </si>
  <si>
    <t>Aumentar el puntaje del subpilar "vías a cargo del departamento en buen estado" del índice Departamental de Competitividad.</t>
  </si>
  <si>
    <t>207</t>
  </si>
  <si>
    <t>Mejorar 350 kilómetros de vías de primer orden.</t>
  </si>
  <si>
    <t>2402</t>
  </si>
  <si>
    <t>Infraestructura red vial regional</t>
  </si>
  <si>
    <t>209</t>
  </si>
  <si>
    <t>Elaborar estudios y diseños de 300 km para proyectos de infraestructura vial.</t>
  </si>
  <si>
    <t>210</t>
  </si>
  <si>
    <t>Mejorar 270 kilómetros de vías de segundo orden.</t>
  </si>
  <si>
    <t>211</t>
  </si>
  <si>
    <t>Rehabilitar 130 kilómetros de vías de segundo orden.</t>
  </si>
  <si>
    <t>212</t>
  </si>
  <si>
    <t xml:space="preserve">Mantener  1.000 kilómetros de vías departamentales pavimentadas.  </t>
  </si>
  <si>
    <t>213</t>
  </si>
  <si>
    <t xml:space="preserve">Mantener 10.000 kilómetros de vías de segundo y tercer orden, en afirmado. </t>
  </si>
  <si>
    <t>208</t>
  </si>
  <si>
    <t>Intervenir 220 puentes.</t>
  </si>
  <si>
    <t>396
220 Nuevos</t>
  </si>
  <si>
    <t>216</t>
  </si>
  <si>
    <t>Atender el 100% de las emergencias viales presentadas en el departamento.</t>
  </si>
  <si>
    <t>214</t>
  </si>
  <si>
    <t>Mejorar 120.000 m2 de vías urbanas en el departamento.</t>
  </si>
  <si>
    <t>Mejorar 80.000  m2 de vías urbanas en el departamento.</t>
  </si>
  <si>
    <t>200.068
80.000 Nuevos</t>
  </si>
  <si>
    <t xml:space="preserve">Es necesario realizar la disminución del alcance de la meta teniendo en cuenta que se coayuda a los municipios en la intervencion de vías urbanas, razón por la cual es necesario que radiquen los proyectos en las condiciones tecnicas y metodológicas adecuadas, sin embargo, se ha evidenciado que muchos de los municipios no cuentan con planes de acueducto y alcantarillado actualizados, así como planes de movilidad, razón por la cual el número de proyectos de vías urbanas que cuentan con concepto favorable  evidencia una dismunición, que dificulta la ejecución del alcance previsto para la meta </t>
  </si>
  <si>
    <t>215</t>
  </si>
  <si>
    <t>Construir un millón de m2 de placa huella.</t>
  </si>
  <si>
    <t>Construir 1.050.000 de m2 de placa huella.</t>
  </si>
  <si>
    <t>1.870.977
1.050.000 Nuevos</t>
  </si>
  <si>
    <t xml:space="preserve">Teniendo en cuenta la solicitud de incremento en el cupo de endeudamiento de 30.000.0000.000 millones para la meta en la vigencia 2021, se realiza en análisis con respecto al costo unitario de la misma y se proyecta un  incremento del indicador en 50.000 m2 </t>
  </si>
  <si>
    <t>217</t>
  </si>
  <si>
    <t>Implementar la estrategia "CuidaVía" para la intervención vial con dotación, demarcación, señalización y logística de vanguardia mundial.</t>
  </si>
  <si>
    <t>Aumentar los municipios con infraestructura  productiva y competitiva.</t>
  </si>
  <si>
    <t>228</t>
  </si>
  <si>
    <t>Embellecer 10 centros históricos o sitios atractivos como destinos turísticos.</t>
  </si>
  <si>
    <t>191</t>
  </si>
  <si>
    <t>Intervenir  70 unidades agroindustriales con mejoramiento de infraestructura menor.</t>
  </si>
  <si>
    <t xml:space="preserve"> Intervenir 100 unidades agroindustriales con mejoramiento de infraestructura menor. </t>
  </si>
  <si>
    <t>115
100 Nuevos</t>
  </si>
  <si>
    <t>"De acuerdo al estudio de factibilidad para adelantar la creación de la agencia y de las encuestas realizadas en el territorio se lograron los siguientes resultados en cuenta a la necesidad. Al indagar si La organización cuenta con infraestructura para diferentes procesos relacionados con la cadena productiva para sus miembros, el 35% no cuenta con dicho servicio, el 21% ofrece estructuras para el almacenamiento de productos y el 18% para el acopio. Una proporción menor al 10% ofrecen servicios de cadena de frio, procesos postcosecha y venta de productos. Contar con una infraestructura de almacenamiento tiene como principal finalidad el guardar parte o la totalidad de la cosecha, con los siguientes objetivos generales: primero, constituir una reserva de alimentos para épocas posteriores a la cosecha, y segundo, para esperas prudenciales buscando obtener mejores precios en el 21% 18% 6% 9% 5% 6% 35% Para Almacenamiento, Centro de Acopio ,Cuarto frio, salones de selección y clasificación planta de procesamiento venta de productos,mercado. El no contar con dicha infraestructura obliga a los productores a vender sus productos rápidamente y en las condiciones que imponga el mercado, sin que esta resulte ser una opción conveniente para la rentabilidad de la actividad.
"</t>
  </si>
  <si>
    <t>192</t>
  </si>
  <si>
    <t>Intervenir 20 infraestructuras productivas y competitivas.</t>
  </si>
  <si>
    <t>Intervenir 30 infraestructuras productivas y competitivas.</t>
  </si>
  <si>
    <t>Cundinamarca  tiene una gran demanda de apoyo  a las  infraestructuras productivas y competitivas, como son, plazas de mercado, centros de acopio, plaza de ferias ganaderas, entre otros , por lo anterior la secretaría de Competitividad y Desarrollo Económico y el ICCU brindaron apoyo técnico y metodológico a las entidades municipales para participar en la convocatoria 001 de 2020 adelantada por el Departamento de Prosperidad Social - DPS, con el objetivo de presentar proyectos de infraestructura productiva idóneamente estructurados y así obtener el apoyo financiero para su ejecución y puesta en marcha. Por otra parte, se generó la viabilidad financiera a 4 proyectos específicos de infraestructura productiva presentados por los municipios de Ubaté, Utica, Tocaima y Vianí respectivamente, una vez estos contaran con el concepto técnico emitió por el ICCU y el concepto metodológico emitido por con la secretaría de Competitividad, con el fin de proceder con su ejecución, Además desde el ICCU se finalizó la ejecución de 3 proyectos de infraestructura productiva en los municipios de Ubaté, San Francisco y Tocaima</t>
  </si>
  <si>
    <t>2199</t>
  </si>
  <si>
    <t>Fortalecimiento de la gestión y dirección del Sector Minas y Energía</t>
  </si>
  <si>
    <t>199</t>
  </si>
  <si>
    <t>Implementar la primera fase del centro de formación minero energético de Cundinamarca.</t>
  </si>
  <si>
    <t>2102</t>
  </si>
  <si>
    <t>Consolidación productiva del sector de energía eléctrica</t>
  </si>
  <si>
    <t>Disminuir el déficit de cobertura de servicio público de energía eléctrica.</t>
  </si>
  <si>
    <t>194</t>
  </si>
  <si>
    <t>Conectar 1.000 usuarios al servicio de energía eléctrica en zona rural y urbana  del departamento</t>
  </si>
  <si>
    <t>886.722
1.000 Nuevos</t>
  </si>
  <si>
    <t>Disminuir el índice ponderado de agua no contabilizada de los acueductos urbanos.</t>
  </si>
  <si>
    <t>254</t>
  </si>
  <si>
    <t>Implementar en 60 municipios la estrategia para mejorar la eficiencia de los prestadores de servicios públicos.</t>
  </si>
  <si>
    <t>Incrementar la cobertura de acueducto rural.</t>
  </si>
  <si>
    <t>255</t>
  </si>
  <si>
    <t>Conectar a 50.000 personas nuevas al servicio de acueducto rural.</t>
  </si>
  <si>
    <t>623.046
50.000 Nuevos</t>
  </si>
  <si>
    <t>256</t>
  </si>
  <si>
    <t>Beneficiar a 400 acueductos rurales con mejoramiento institucional y técnico.</t>
  </si>
  <si>
    <t>724
400 Nuevos</t>
  </si>
  <si>
    <t>Incrementar la cobertura de acueducto urbano.</t>
  </si>
  <si>
    <t>257</t>
  </si>
  <si>
    <t>Conectar a 488.000 personas nuevas al servicio de acueducto urbano.</t>
  </si>
  <si>
    <t>2.688.674
488.000 Nuevas</t>
  </si>
  <si>
    <t>Incrementar la cobertura de alcantarillado rural.</t>
  </si>
  <si>
    <t>258</t>
  </si>
  <si>
    <t>Conectar a 60.000 personas nuevas al servicio de alcantarillado rural.</t>
  </si>
  <si>
    <t>Conectar a 60.000 personas nuevas al servicio de alcantarillado o con solución de saneamiento de aguas servidas en la zona rural</t>
  </si>
  <si>
    <t>271.843
60.000 Nuevas</t>
  </si>
  <si>
    <t>"* Se amplía el nombre de la meta para incorporar las soluciones individuales, que son la solución apropiada para la zona rural dispersa.
*El valor de 2020 corresponde a la información real en esta vigencia  y el valor de 2021 coincide con el presupuesto aprobado por la Asamblea.
*Se ajustaron las asignaciones de 2022 a 2024.
*Se actualizó el valor de las inversiones con base en los proyectos en ejecución, diseñados y en preparación, que fueron concertados con el Gobernador y los Alcaldes
*Se incorpora el recurso del Departamento que en la Ordenanza del Plan de Desarrollo fue asignado a la meta No. 288 ""Ejecutar la transferencia del 100% de  los recursos destinados a  agua potable y saneamiento básico en el marco del Plan Departamental de Aguas"" a cargo de Secretaria del Ambiente.
*23.016 millones de esta meta se encuentran financiados con los recursos del sistema general de regalías que se encuentra en el capítulo correspondiente"</t>
  </si>
  <si>
    <t>Incrementar la cobertura de alcantarillado urbano.</t>
  </si>
  <si>
    <t>259</t>
  </si>
  <si>
    <t>Conectar a 496.000 personas nuevas al servicio de alcantarillado urbano.</t>
  </si>
  <si>
    <t>2.668.997
496.000 Nuevas</t>
  </si>
  <si>
    <t>Incrementar la cobertura de servicio de aseo.</t>
  </si>
  <si>
    <t>260</t>
  </si>
  <si>
    <t>Brindar a 538.000 personas nuevas acceso al servicio público de aseo.</t>
  </si>
  <si>
    <t>3.086.491
538.000 Nuevas</t>
  </si>
  <si>
    <t>2101</t>
  </si>
  <si>
    <t>Acceso al servicio público domiciliario de gas combustible</t>
  </si>
  <si>
    <t xml:space="preserve">Incrementar la cobertura del servicio público de gas combustible por redes. </t>
  </si>
  <si>
    <t>193</t>
  </si>
  <si>
    <t xml:space="preserve">Conectar al servicio de gas combustible por redes a 20.000 usuarios nuevos. </t>
  </si>
  <si>
    <t>705.158
20.000 Nuevos</t>
  </si>
  <si>
    <t>Incrementar la cobertura urbana de suministro de agua sin riesgo.</t>
  </si>
  <si>
    <t>261</t>
  </si>
  <si>
    <t>Implementar en 46 municipios la estrategia para mejorar la calidad del agua para consumo humano.</t>
  </si>
  <si>
    <t>Aumentar el puntaje del pilar 8 "Entorno para los negocios"  del índice Departamental de Competitividad.</t>
  </si>
  <si>
    <t>229</t>
  </si>
  <si>
    <t>Apalancar 80 emprendedores  turísticos con incentivos a través de la estrategia "Touremprender".</t>
  </si>
  <si>
    <t>Apalancar 450 emprendedores  turísticos con incentivos a través de la estrategia "Touremprender".</t>
  </si>
  <si>
    <t>473
450 Nuevos</t>
  </si>
  <si>
    <t>El IDECUT abrió convocatoria para apoyar proyectos innovadores y fortalecer el sector turismo por medio de incentivos económicos, esta iniciativa supero en el primer año la programación que se tenia contemplada para el cuatrenio, por lo anterior se hace necesario aumentar la cobertura</t>
  </si>
  <si>
    <t>230</t>
  </si>
  <si>
    <t>Realizar 4 convocatorias del fondo de emprendimiento departamental FED, para atender al micro, pequeño y mediano empresario.</t>
  </si>
  <si>
    <t>9
4 Nuevas</t>
  </si>
  <si>
    <t>231</t>
  </si>
  <si>
    <t>Apoyar  5.000  iniciativas de emprendimientos de necesidad que surjan como consecuencia del efecto económico por el COVID-19.</t>
  </si>
  <si>
    <t>232</t>
  </si>
  <si>
    <t>Fortalecer 6.000 Mipymes, esquemas asociativos y establecimientos de comercio de los sectores económicos priorizados del departamento.</t>
  </si>
  <si>
    <t xml:space="preserve">Fortalecer 8.000 Mipymes, esquemas asociativos y establecimientos de comercio de los sectores económicos </t>
  </si>
  <si>
    <t>2.930*</t>
  </si>
  <si>
    <t>Se hace necesario la implementación de estrategias de recuperación económica y el fortalecimiento del sector comercial afectado por las consecuencias de la Pandemia del COVID-19 . Por lo anterior se vieron afectadas  muchas  micro, pequeñas y medianas empresas  que ameritan la ayuda del estado  para reactivacion economica</t>
  </si>
  <si>
    <t>233</t>
  </si>
  <si>
    <t>Consolidar 15 centros de integración y productividad unidos por el desarrollo "CIPUEDO".</t>
  </si>
  <si>
    <t>1703</t>
  </si>
  <si>
    <t>Servicios financieros y gestión del riesgo para las actividades agropecuarias y rurales</t>
  </si>
  <si>
    <t>Mantener los subsidios a la tasa y al  ICR (incentivo a la capitalización rural), a productores agropecuarios rurales asignados.</t>
  </si>
  <si>
    <t>187</t>
  </si>
  <si>
    <t>Atender 5.000 pequeños y medianos productores con Instrumentos financieros e Incentivos relacionados con el crédito agropecuario y rural y fortalecimiento en educación financiera que permitan mejorar sus sistemas productivos.</t>
  </si>
  <si>
    <t>Alcanzar el puesto 7 en el índice de competitividad turística regional de Colombia.</t>
  </si>
  <si>
    <t>220</t>
  </si>
  <si>
    <t xml:space="preserve">Implementar un plan de medios para la promoción y difusión de la cultura del departamento. </t>
  </si>
  <si>
    <t>234</t>
  </si>
  <si>
    <t>Implementar en 6 municipios el modelo turístico integral denominado "Pueblos Dorados".</t>
  </si>
  <si>
    <t>235</t>
  </si>
  <si>
    <t>Impulsar el reconocimiento gastronómico de 50 restaurantes cundinamarqueses a través de la estrategia "Sabores de Cundinamarca".</t>
  </si>
  <si>
    <t>236</t>
  </si>
  <si>
    <t>Impulsar 50 operadores turísticos del área de influencia de los productos y rutas  turísticas de alta calidad en el marco de la región Cundinamarca - Bogotá.</t>
  </si>
  <si>
    <t>Impulsar 500 actores del sector turismo del área de influencia de los productos y rutas turísticas de alta calidad en el marco de la región Cundinamarca - Bogotá.</t>
  </si>
  <si>
    <t>Se hace necesario ampliar la cobertura de apoyo no solo a operadores si no a toda la cadena de valor que conforman el sector turismo como colegios amigos del turismo, puntos de información turistica y demas actores del sector que participan activamente en los procesos de desarrollo, es por ello que el IDECUT a implementado estrategias para la reactivación, apoyando a los actores del sector turismo por medio de acciones que impulsen el reinicio de actividades, por eso es necesario aumentar la cobertura programada.</t>
  </si>
  <si>
    <t>237</t>
  </si>
  <si>
    <t>Implementar 10 planes de desarrollo turístico.</t>
  </si>
  <si>
    <t>Brindar asistencia técnica a 10 municipios en la construcción o actualización de Planes de Desarrollo turístico municipal</t>
  </si>
  <si>
    <t>32
10 Nuevos</t>
  </si>
  <si>
    <t>Es competencia del Departamento brindar asistencia técnica a los municipios y la implementación es responsabilidad de los municipios.</t>
  </si>
  <si>
    <t>238</t>
  </si>
  <si>
    <t>Formar 100 guías turísticos en habilidades y capacidades tecnológicas y bilingüismo.</t>
  </si>
  <si>
    <t>Formar 200 guías turísticos en habilidades y capacidades tecnológicas y bilingüismo.</t>
  </si>
  <si>
    <t>Ampliar la oferta frente a las necesidades de los actores del sector turismo en pro de mejorar la cadena de valor</t>
  </si>
  <si>
    <t>239</t>
  </si>
  <si>
    <t>Cofinanciar 250 eventos de trayectoria turística para impulsar la competitividad del sector.</t>
  </si>
  <si>
    <t>Cofinanciar 150 eventos de trayectoria turística para impulsar la competitividad del sector</t>
  </si>
  <si>
    <t>390
150 Nuevos</t>
  </si>
  <si>
    <t>A causas de la emergencia sanitaria el Gobierno Nacional optó por prohibir los eventos, por tanto los recursos han sido utilizados para la reactivación del sector en temas de competitividad y en el momento no se estan realizando los eventos con la misma magnitud</t>
  </si>
  <si>
    <t>240</t>
  </si>
  <si>
    <t>Promover la participación en 20 eventos de comercialización con impacto regional, nacional e internacional de unidades productivas.</t>
  </si>
  <si>
    <t>3602</t>
  </si>
  <si>
    <t>Generación y formalización del empleo</t>
  </si>
  <si>
    <t>Mantener actualizado el índice de desempeño provincial de competitividad en Cundinamarca.</t>
  </si>
  <si>
    <t>Lograr que 50.000 personas accedan a las ofertas de empleo generadas por las empresas del Departamento de Cundinamarca</t>
  </si>
  <si>
    <t xml:space="preserve">Facilita el contacto organizado entre buscadores de empleo y empresarios, brindando  orientación  y asesoraria a la población Cundinamarquesa  pafa la postulación  y  ubicación laboral </t>
  </si>
  <si>
    <t>AGENCIA PÚBLICA DE EMPLEO DE CUNDINAMARCA</t>
  </si>
  <si>
    <t>262</t>
  </si>
  <si>
    <t>Implementar 1 estrategia de promoción de la marca territorial del departamento "Cundinamarca, EL DORADO !LA LEYENDA VIVE!".</t>
  </si>
  <si>
    <t xml:space="preserve">SECRETARÍA DE ASUNTOS INTERNACIONALES </t>
  </si>
  <si>
    <t>263</t>
  </si>
  <si>
    <t>Realizar 2 ferias Expo Cundinamarca,</t>
  </si>
  <si>
    <t>Aumentar el subpilar "Dinámica Empresarial" del Índice  Departamental de Competitividad.</t>
  </si>
  <si>
    <t>221</t>
  </si>
  <si>
    <t>Cofinanciar 200 eventos de trayectoria en el cuatrienio que impulsen el turismo, la cultura tradicional y la circulación de artistas departamentales</t>
  </si>
  <si>
    <t>222</t>
  </si>
  <si>
    <t>Entregar 1.500 estímulos para la concertacion, circulación, generación de servicios, productos, conocimiento, emprendimientos, industrias, talentos culturales y atención de emergencias.</t>
  </si>
  <si>
    <t>1.668
1500 Nuevos</t>
  </si>
  <si>
    <t>223</t>
  </si>
  <si>
    <t>Potencializar 40 procesos creativos culturales contemporáneos.</t>
  </si>
  <si>
    <t>224</t>
  </si>
  <si>
    <t>Impulsar 6 industrias culturales innovadoras alrededor de los Pueblos Dorados</t>
  </si>
  <si>
    <t>225</t>
  </si>
  <si>
    <t>Impulsar 10 líneas de emprendimientos artesanales de tradición ancestral desarrollados en el departamento.</t>
  </si>
  <si>
    <t>186</t>
  </si>
  <si>
    <t>Cofinanciar 280  eventos del sector agropecuario de carácter municipal, departamental, nacional e internacional.</t>
  </si>
  <si>
    <t>Contribuir con 280 eventos del sector agropecuario de carácter municipal, departamental, nacional e internacional</t>
  </si>
  <si>
    <t>Se solicita cambiar el verbo rector teniendo en cuenta que a raíz de la pandemia por efectos del Covid-19 el tema de cofinanciación para realización de eventos ha sido nulo ya que las finanzas de los municipios que serian con quienes se podria hacer la cofinanciación se han reducido y los recursos se han tenido que destinar para otros sectores; sin embargo desde el gobierno departamental se ha venido contribuyendo a los municipios en el desarrollo de los eventos ayudando para la reactivación económica de los pequeños productores cundinamarqueses lo que redunda en el mejoramiento de su productividad agropecuaria</t>
  </si>
  <si>
    <t>264</t>
  </si>
  <si>
    <t xml:space="preserve">Implementar la estrategia de internacionalización del departamento. </t>
  </si>
  <si>
    <t>265</t>
  </si>
  <si>
    <t xml:space="preserve">Mantener 2 líneas efectivas de cooperación nacional e Internacional. </t>
  </si>
  <si>
    <t>1704</t>
  </si>
  <si>
    <t>Ordenamiento social y uso productivo del territorio rural</t>
  </si>
  <si>
    <t>Aumentar el puntaje de Cundinamarca en el índice Departamental de Competitividad.</t>
  </si>
  <si>
    <t>188</t>
  </si>
  <si>
    <t>Implementar el sistema de planificación agropecuaria del departamento.</t>
  </si>
  <si>
    <t>249</t>
  </si>
  <si>
    <t>Implementar un sistema de información para la competitividad.</t>
  </si>
  <si>
    <t>250</t>
  </si>
  <si>
    <t xml:space="preserve">Realizar un estudio o investigación sobre la realidad de la competitividad en el departamento. </t>
  </si>
  <si>
    <t xml:space="preserve">Realizar 4 estudios o investigaciones que den cuenta de la realidad departamental en materia de competitividad  </t>
  </si>
  <si>
    <t>5
4 Nuevos</t>
  </si>
  <si>
    <t>Para darle cumplimiento a las metas de bienestar  se requiere adelantar consultaria para la medición del ICPC- Ademas se requiere dar cumplimiento al fallo judicial de la implementación de la politica de trabajo decente - Adelantar el cesnso empresarial de cundinamarca- Con el fin de adelantar la estrategia de Comercialización</t>
  </si>
  <si>
    <t>2499</t>
  </si>
  <si>
    <t>Fortalecimiento de la gestión y dirección del Sector Transporte</t>
  </si>
  <si>
    <t xml:space="preserve">Reducir el tiempo promedio  de desplazamiento de los viajes en territorio de </t>
  </si>
  <si>
    <t>93 minutos</t>
  </si>
  <si>
    <t>83 municipios</t>
  </si>
  <si>
    <t>218</t>
  </si>
  <si>
    <t>Formular la Política Pública de Movilidad en Cundinamarca.</t>
  </si>
  <si>
    <t>3. + SOSTENIBILIDAD</t>
  </si>
  <si>
    <t>32</t>
  </si>
  <si>
    <t>AMBIENTE Y DESARROLLO SOSTENIBLE</t>
  </si>
  <si>
    <t>3202</t>
  </si>
  <si>
    <t>Conservación de la biodiversidad y sus servicios ecosistémicos</t>
  </si>
  <si>
    <t>Aumentar  el número de  hectáreas conservadas en ecosistemas  de importancia hídrica del departamento.</t>
  </si>
  <si>
    <t>279</t>
  </si>
  <si>
    <t>Reforestar 150 hectáreas de áreas degradadas en los municipios de la Cuenca del Rio Bogotá.</t>
  </si>
  <si>
    <t>817
150 Nuevas</t>
  </si>
  <si>
    <t>SECRETARÍA DEL AMBIENTE</t>
  </si>
  <si>
    <t>280</t>
  </si>
  <si>
    <t>Implementar 6 viveros forestales de carácter regional.</t>
  </si>
  <si>
    <t>8
6 Nuevos</t>
  </si>
  <si>
    <t>281</t>
  </si>
  <si>
    <t>Implementar  2 proyectos de recuperación de ecosistemas lagunares en el departamento.</t>
  </si>
  <si>
    <t>5
2 Nuevos</t>
  </si>
  <si>
    <t>282</t>
  </si>
  <si>
    <t>Implementar 4 estrategias de conservación en corredores ambientales.</t>
  </si>
  <si>
    <t>8
4 Nuevos</t>
  </si>
  <si>
    <t>283</t>
  </si>
  <si>
    <t>Conservar 10.000 hectáreas localizadas en áreas de importancia hídrica.</t>
  </si>
  <si>
    <t>51541,01</t>
  </si>
  <si>
    <t>61.541,01
10.000 Nuevas</t>
  </si>
  <si>
    <t>284</t>
  </si>
  <si>
    <t>Sembrar 1.000.000 de arboles.</t>
  </si>
  <si>
    <t>1.961.985
1.000.000 Nuevos</t>
  </si>
  <si>
    <t>285</t>
  </si>
  <si>
    <t>Implementar 6 proyectos encaminados al buen uso y manejo de los recursos naturales en cuencas prioritarias del departamento.</t>
  </si>
  <si>
    <t>58
6 Nuevos</t>
  </si>
  <si>
    <t>Aumentar el puntaje del pilar "Sostenibilidad ambiental" del índice Departamental de Competitividad.</t>
  </si>
  <si>
    <t>266</t>
  </si>
  <si>
    <t>Intervenir 42 distritos de riego legalmente constituidos en el departamento.</t>
  </si>
  <si>
    <t>62
42 Nuevos</t>
  </si>
  <si>
    <t>267</t>
  </si>
  <si>
    <t>Cofinanciar la elaboración de 2 estudios y diseños para distrito de riego.</t>
  </si>
  <si>
    <t>Elaborar 2 estudios y diseños para distrito de riego.</t>
  </si>
  <si>
    <t>En concondarcia a los lineamientos de la Agencia de Desarrollo Rural (ADR) que es la entidad rectora en el tema de distritos de riego y son quienes dan la viabilidad de los mismos, se solicita cambiar el verbo rector de cofinanciar a elaborar los estudios y diseños ya que los mismos se haran con los recursos del departamento y se realizaran a distritos que ya cuenten con dicha viabilidad para no tener reprocesos o una inversión errada de los recursos públicos guardando el debido conducto regular.</t>
  </si>
  <si>
    <t>268</t>
  </si>
  <si>
    <t>Proveer a 350 predios rurales con reservorios que permitan almacenamiento y manejo eficiente del agua para uso agropecuario.</t>
  </si>
  <si>
    <t>1.063
350 Nuevos</t>
  </si>
  <si>
    <t>297</t>
  </si>
  <si>
    <t>Ejecutar la transferencia del 100% de  los recursos destinados a  agua potable y saneamiento básico en el marco del Plan Departamental de Aguas.</t>
  </si>
  <si>
    <t>Disminuir el  número de brotes generados por factores de riesgo ambiental  (EDA, IRAG, Intoxicaciones por sustancias químicas y ETA).</t>
  </si>
  <si>
    <t>273</t>
  </si>
  <si>
    <t>Implementar 7 planes de acción de las  mesas técnicas del COTSACUN.</t>
  </si>
  <si>
    <t>274</t>
  </si>
  <si>
    <t>Elaborar 40 mapas de riesgo de fuentes de abastecimiento de los sistemas de acueducto ubicados en la jurisdicción de los municipios de la Cuenca del Rio Bogotá de responsabilidad departamental.​</t>
  </si>
  <si>
    <t>Incrementar la población con tratamiento de aguas residuales urbanas domésticas.</t>
  </si>
  <si>
    <t>298</t>
  </si>
  <si>
    <t>Poner en operación 15 plantas de tratamiento de aguas residuales (PTAR).</t>
  </si>
  <si>
    <t>70
15 Nuevas</t>
  </si>
  <si>
    <t>Reducir para 600.000 habitantes el riesgo de desabastecimiento de agua para consumo.</t>
  </si>
  <si>
    <t>299</t>
  </si>
  <si>
    <t>Implementar en 12 sistemas de acueducto el uso de fuentes o caudales de abastecimiento complementarias.</t>
  </si>
  <si>
    <t>3203</t>
  </si>
  <si>
    <t>Gestión integral del recurso hídrico</t>
  </si>
  <si>
    <t>287</t>
  </si>
  <si>
    <t>Construir un embalse.</t>
  </si>
  <si>
    <t>288</t>
  </si>
  <si>
    <t>Implementar un sistema de información integrado de gestión de proyectos de agua potable.</t>
  </si>
  <si>
    <t>289</t>
  </si>
  <si>
    <t>Implementar un plan maestro de abastecimiento y seguridad hídrica de Cundinamarca - Bogotá.</t>
  </si>
  <si>
    <t>Adoptar un plan maestro de abastecimiento y seguridad hídrica de Cundinamarca - Bogotá.</t>
  </si>
  <si>
    <t>"* No se considera conveniente la meta de implementar el plan de abastecimiento pq este plan es de largo plazo y las inversiones previstas para este cuatrienio ya corresponden a otras metas, se propone la adpción del plan mediante un acto administrativo con el objeto de buscar la continuidad en la solución del abastecimiento en zonas que presentan escasez en la oferta de agua.
*El valor de 2020 corresponde a la información real en esta vigencia  y el valor de 2021 coincide con el presupuesto aprobado por la Asamblea.
*Se ajustaron las asignaciones de 2022 a 2024.
*Se actualizó el presupuesto del proyecto
*Se incorpora el recurso del Departamento que en la Ordenanza del Plan de Desarrollo fue asignado a la meta No. 288 ""Ejecutar la transferencia del 100% de  los recursos destinados a  agua potable y saneamiento básico en el marco del Plan Departamental de Aguas"" a cargo de Secretaria del Ambiente.
*Se reprograma la ejecución financiera teniendo en cuenta el avance físico"</t>
  </si>
  <si>
    <t>290</t>
  </si>
  <si>
    <t>Realizar 4 estudios de factibilidad o de detalle de embalses.</t>
  </si>
  <si>
    <t>1707</t>
  </si>
  <si>
    <t>Sanidad agropecuaria e inocuidad agroalimentaria</t>
  </si>
  <si>
    <t>Aumentar en un 100% la cobertura de atención en protección y bienestar animal en el territorio cundinamarqués.</t>
  </si>
  <si>
    <t xml:space="preserve">Aumentar al 100% de cobertura de municipios con atención en protección y bienestar animal en el territorio cundinamarqués </t>
  </si>
  <si>
    <t>Se especifica la cobertura en término de municipios para facilitar el análisis y medición de la meta</t>
  </si>
  <si>
    <t>270</t>
  </si>
  <si>
    <t>Cooperar en 116 municipios del departamento en protección y bienestar animal.</t>
  </si>
  <si>
    <t>INSTITUTO DE PROTECCIÓN Y BIENESTAR ANIMAL DE CUNDINAMARCA</t>
  </si>
  <si>
    <t>271</t>
  </si>
  <si>
    <t>Formular la Política Pública en Protección y Bienestar Animal.</t>
  </si>
  <si>
    <t>Eliminar la incidencia de  mortalidad por rabia por especies silvestres en el departamento.</t>
  </si>
  <si>
    <t>272</t>
  </si>
  <si>
    <t>Aumentar a 90% las coberturas de vacunación antirrábica para perros y gatos.</t>
  </si>
  <si>
    <t>Aumentar las toneladas de residuos sólidos recuperados en los municipios del departamento.</t>
  </si>
  <si>
    <t>300</t>
  </si>
  <si>
    <t>Poner en operación 3 nuevos sistemas de aprovechamiento de residuos sólidos y orgánicos.</t>
  </si>
  <si>
    <t xml:space="preserve">Poner en operación 3 nuevos sistemas de aprovechamiento de residuos sólidos </t>
  </si>
  <si>
    <t>23
3 Nuevos</t>
  </si>
  <si>
    <t>"*Se propone la modificación del nombre de la meta para permitir el aprovechamiento de cualquier tipo de residuos sólidos 
*El valor de 2020 corresponde a la información real en esta vigencia  y el valor de 2021 coincide con el presupuesto aprobado por la Asamblea.
* Se ajustaron las asignaciones de 2022 a 2024.
*Se incorpora el recurso del Departamento que en la Ordenanza del Plan de Desarrollo fue asignado a la meta No. 288 ""Ejecutar la transferencia del 100% de  los recursos destinados a  agua potable y saneamiento básico en el marco del Plan Departamental de Aguas"" a cargo de Secretaria del Ambiente.
*Se reprograma la ejecución financiera teniendo en cuenta el avance físico"</t>
  </si>
  <si>
    <t>301</t>
  </si>
  <si>
    <t xml:space="preserve">Determinar 2 alternativas de  disposición final de residuos solidos para el departamento. </t>
  </si>
  <si>
    <t>7
2 Nuevas</t>
  </si>
  <si>
    <t>302</t>
  </si>
  <si>
    <t>Potencializar 15 asociaciones provinciales de recuperadores ambientales.</t>
  </si>
  <si>
    <t>37
15 Nuevos</t>
  </si>
  <si>
    <t>303</t>
  </si>
  <si>
    <t>Garantizar la interventoría a la disposición final de  residuos solidos en el relleno sanitario Nuevo Mondoñedo.</t>
  </si>
  <si>
    <t>304</t>
  </si>
  <si>
    <t>Apoyar a 30 municipios en la implementación de los Planes de Gestión de Residuos Sólidos en sus diferentes componentes.</t>
  </si>
  <si>
    <t>47
30 Nuevos</t>
  </si>
  <si>
    <t>305</t>
  </si>
  <si>
    <t>Ejecutar 3 proyectos de innovación en manejo de residuos solidos y cambio climático.</t>
  </si>
  <si>
    <t>4503</t>
  </si>
  <si>
    <t>Gestión del riesgo de desastres y emergencias</t>
  </si>
  <si>
    <t>Alcanzar el 100% de la identificación de amenazas y exposición al riesgo en el departamento.</t>
  </si>
  <si>
    <t>307</t>
  </si>
  <si>
    <t>Formular el plan de emergencia y contingencia en 300 prestadores de acueducto, alcantarillado y aseo.</t>
  </si>
  <si>
    <t>308</t>
  </si>
  <si>
    <t>Implementar la Política Pública para la Gestión del Riesgo de Desastres, priorizando las 5 provincias con mayor frecuencia de riesgo.</t>
  </si>
  <si>
    <t xml:space="preserve">UNIDAD ADMINISTRATIVA ESPECIAL PARA LA GESTIÓN DEL RIESGO DE DESASTRES </t>
  </si>
  <si>
    <t>309</t>
  </si>
  <si>
    <t>Realizar 80  jornadas para el fortalecimiento  de las capacidades de gestión de riesgo.</t>
  </si>
  <si>
    <t>310</t>
  </si>
  <si>
    <t>Implementar el Plan Departamental de Gestión del Riesgo.</t>
  </si>
  <si>
    <t>Reducir la población cundinamarquesa expuesta a amenazas de origen natural.</t>
  </si>
  <si>
    <t>269</t>
  </si>
  <si>
    <t>Beneficiar 5.000 productores agropecuarios en prevención, atención, mitigación, recuperación por emergencias y desastres; y con instrumentos e incentivos de riesgo agropecuario y rural que permitan proteger sus inversiones y actividades.</t>
  </si>
  <si>
    <t>Beneficiar 14.000 productores agropecuarios en prevención, atención, mitigación, recuperación por emergencias y desastres; y con instrumentos e incentivos de riesgo agropecuario y rural que permitan proteger sus inversiones y actividades.</t>
  </si>
  <si>
    <t>Aumentamos el alcance de la meta de 5.000 productores beneficiados a 14.000 ya que solo en el año 2020 que ha sido un año muy atipico no solo por el tema del covid 19 sino por los efectos climáticos que han acontecido como heladas y seguias pudimos llegar a los 116 municipios del departamento con ayudas para reactivación con insumos y semillas y se logro atender el 100% de los productores que reportaron estas afectaciones atendiendo 7.562 es decir más de lo que se habia propuesto en la meta inicial, de ahi la necesidad de su incremento</t>
  </si>
  <si>
    <t>311</t>
  </si>
  <si>
    <t>Implementar la estrategia departamental de respuesta ante eventos de desastres.</t>
  </si>
  <si>
    <t>312</t>
  </si>
  <si>
    <t>Intervenir el 80% de los escenarios de riesgo de desastres con acciones de mitigación.</t>
  </si>
  <si>
    <t>Realizar acciones orientadas a la mitigación o reducción del riesgo al 100% de los municipios que soliciten la intervención de la UAEGRD.</t>
  </si>
  <si>
    <t>La formulación inicial en la meta 312 para el plan de desarrollo, presenta una dificultad toda vez que el departamento de Cundinamarca no cuenta con los estudios de análisis, vulnerabilidad y riesgo de todo el departamento lo que imposibilita conocer con cuántos  escenarios de riesgo cuenta el departamento por cada fenómeno amenazante según lo establecido en la Ley 1523 de 2012, Decreto 1807 de 2014 y Decreto 1077 de 2015, de manera que, permita medir el avance lo cual a su vez genera un riesgo del proceso y cumplimiento de la meta. Se presenta ajuste de la redacción de la meta e indicadores con el fin de lograr evidenciar las acciones que realiza la UAEGRD frente al proceso de reducción del riesgo en los diferentes municipios de acuerdo con las solicitudes que los mismos generan.</t>
  </si>
  <si>
    <t>Alcanzar la implementación del 100% de los indicadores para evaluación de la resiliencia en el departamento.</t>
  </si>
  <si>
    <t>313</t>
  </si>
  <si>
    <t>Atender el 100% de las solicitudes de emergencias presentadas en acueducto, alcantarillado y aseo.</t>
  </si>
  <si>
    <t>314</t>
  </si>
  <si>
    <t>Garantizar el funcionamiento de 15 Centros Regionales Integrales de Respuesta - CRIR.</t>
  </si>
  <si>
    <t xml:space="preserve">Garantizar el funcionamiento de 2 Centros Regionales Integrales de Respuesta CRIR </t>
  </si>
  <si>
    <t>"De acuerdo a los estudios realizados para la construcción de los Centros Integrales de respuesta CRIR a corte del 3 de marzo del 2021, para llevar a cabo la construcción de los 13 CRIR se requiere un total de $  63.506.565.231, recurso con el cual no se cuenta para iniciar el debido proceso, lo cual indica que la UAEGRD tendrían que gestionar recursos no incorporados para poder dar cumplimiento a la meta establecida, más aún si se tiene en cuenta la modificación frente a los recursos de regalías y de crédito, recursos que se habían planteado en la proyección inicial pero con los cuales a la fecha no podría contar la unidad para llevar a cabo la gestión de la meta inicialmente planteada
De igual manera, al realizar un análisis de los tiempos requeridos para llevar a cabo la construcción, dotación y garantizar el funcionamiento, los mismos superarían el tiempo de ejecución del actual plan de desarrollo puesto que, se debe llevar a cabo un procedimiento previo en el cual las provincias deben definir y postular el municipio para la construcción y a su vez garantizar el terreno, proceso que conlleva otras actividades como la documentación de intención, el análisis de la localización, la justificación de acuerdo a los escenarios de riesgo, definición de la especialidad para cada CRIR,  la documentación de la propiedad de terreno y procedimiento de comodato, análisis de municipios y área de influencia, análisis de organismos de socorro que se incorporan entre otras actividades que se deben evaluar. Posteriormente, se debe proceder al análisis de los estudios y diseños para llevar a cabo el proceso de generación de convenio o licitación para la construcción.
Por otra parte, se debe también contemplar los recursos de operación anual los cuales están proyectados por un valor de $    5.888.189.774 para 15 CRIR; asimismo, se analiza que, los tiempos que se requieren para realizar todo el procedimiento precontractual, contractual y poscontractual hasta llegar a la dotación mobiliaria y tecnológica y posterior operación de los CRIR, superan los tiempos establecidos para el cumplimiento de la meta.
Por otra parte, se debe indicar que, como resultado de las metas establecidas para el anterior plan de desarrollo se estipulo inicialmente la creación de tres (3) CRIR de los cuales fueron construidos dos, pero a la fecha el CRIR de Tocancipa se encuentra en la fase final de construcción y aún requiere una inversión de $508.301.643 para lograr su entrega total sin incluir los gastos operativos; en cuanto al CRIR ubicado en el municipio de Tocaima este presenta un avance total del 80% a corte del 31 de diciembre de 2020; no obstante, requiere unas adecuaciones de infraestructura por deterioro lo cual equivale a un promedio de $500.000.000, asimismo, se está gestionando los gastos de funcionamiento los cuales deben estar en cabeza de la Secretaria General.
Con base en lo anterior y con el fin de presentar avances de los compromisos adquiridos por la Gobernación de manera que su cumplimiento sea factible con los recursos disponibles y proyectados a la fecha, se propone modificar la redacción de la meta 314 “Garantizar el funcionamiento de 15 Centros Regionales Integrales de Respuesta - CRIR.” Y ajustar su redacción de manera que se pueda dar cumplimiento con base en los recursos asignados para el cuatrienio, lo cual solo permitiría garantizar el funcionamiento de los 2 CRIR que están finalizando su fase de construcción y dotación.
"</t>
  </si>
  <si>
    <t>315</t>
  </si>
  <si>
    <t>Implementar 3 nuevas funcionalidades  del sistema de información de gestión del riesgo y de alertas tempranas.</t>
  </si>
  <si>
    <t>316</t>
  </si>
  <si>
    <t>Crear 1 escuela departamental de bomberos de Cundinamarca.</t>
  </si>
  <si>
    <t>317</t>
  </si>
  <si>
    <t>Atender el 100% de las solicitudes de ayudas y acciones de respuesta por emergencias, calamidades o desastres.</t>
  </si>
  <si>
    <t>3201</t>
  </si>
  <si>
    <t>Fortalecimiento del desempeño ambiental de los sectores productivos</t>
  </si>
  <si>
    <t>Reducir las emisiones de gases de efecto invernadero de las industrias manufactureras.</t>
  </si>
  <si>
    <t>2,82 Millones de toneladas de CO2eq</t>
  </si>
  <si>
    <t>2,8 Millones de toneladas de CO2eq</t>
  </si>
  <si>
    <t>277</t>
  </si>
  <si>
    <t>Implementar 3 sistemas de producción sostenible con el ambiente.</t>
  </si>
  <si>
    <t>5
3 Nuevos</t>
  </si>
  <si>
    <t>278</t>
  </si>
  <si>
    <t>Articular con el sector privado una estrategia de responsabilidad ambiental empresarial</t>
  </si>
  <si>
    <t>2,3 Millones de toneladas de CO2eq</t>
  </si>
  <si>
    <t>296</t>
  </si>
  <si>
    <t>Intervenir en 100 Mipymes o esquemas asociativos estrategias de mitigación en procesos productivos, negocios verdes y energías limpias, renovables y alternativas.</t>
  </si>
  <si>
    <t>3208</t>
  </si>
  <si>
    <t>Educación Ambiental</t>
  </si>
  <si>
    <t>Aumentar  la  cobertura en educación ambiental comunitaria e institucional.</t>
  </si>
  <si>
    <t>294</t>
  </si>
  <si>
    <t>Ejecutar 30 jornadas de educación y cultura ambiental.</t>
  </si>
  <si>
    <t>295</t>
  </si>
  <si>
    <t xml:space="preserve">Implementar 20 proyectos de educación ambiental presentados a través de los CIDEAS municipales. </t>
  </si>
  <si>
    <t>4199</t>
  </si>
  <si>
    <t>Fortalecimiento de la gestión y dirección del Sector Inclusión Social y Reconciliación</t>
  </si>
  <si>
    <t>306</t>
  </si>
  <si>
    <t>Implementar el 100% del sistema de gestión ambiental bajo la NTC ISO 14001: 2015 en la gobernación.</t>
  </si>
  <si>
    <t>SECRETARÍA DE LA  FUNCIÓN PÚBLICA</t>
  </si>
  <si>
    <t>3206</t>
  </si>
  <si>
    <t>Gestión del cambio climático para un desarrollo bajo en carbono y resiliente al clima</t>
  </si>
  <si>
    <t>Alcanzar el 100% de municipios  con implementación del programa de huella de carbono fase II.</t>
  </si>
  <si>
    <t>291</t>
  </si>
  <si>
    <t>Potencializar la estrategia huella de carbono departamental.</t>
  </si>
  <si>
    <t>Reducir las emisiones de gases de efecto invernadero.</t>
  </si>
  <si>
    <t>292</t>
  </si>
  <si>
    <t>Beneficiar 500 familias con la sustitución de estufas ecoeficientes.</t>
  </si>
  <si>
    <t>293</t>
  </si>
  <si>
    <t>Implementar 4 proyectos establecidos en el Plan Regional Integral de Cambio Climático - PRICC.</t>
  </si>
  <si>
    <t>286</t>
  </si>
  <si>
    <t xml:space="preserve">Restaurar 100 hectáreas afectadas por eventos climáticos. </t>
  </si>
  <si>
    <t>275</t>
  </si>
  <si>
    <t>Implementar estrategias  de energías renovables  en 50  entornos en el departamento.</t>
  </si>
  <si>
    <t>109
50 Nuevos</t>
  </si>
  <si>
    <t>276</t>
  </si>
  <si>
    <t>Recolectar y llevar a destino final 120 toneladas de residuos de aparatos eléctricos y electrónicos.</t>
  </si>
  <si>
    <t>270
120 Nuevas</t>
  </si>
  <si>
    <t>4. + INTEGRACIÓN</t>
  </si>
  <si>
    <t>Incrementar el puntaje de productividad, competitividad y complementariedad económica del Índice de ciudades modernas.</t>
  </si>
  <si>
    <t>Aumentar en 0, 12 puntos el Indice departamental de competitividad</t>
  </si>
  <si>
    <t>Se propone un indicador de bienestar más directamente asociado que el propuesto inicialmente</t>
  </si>
  <si>
    <t>320</t>
  </si>
  <si>
    <t>Beneficiar a 3.000 familias mediante la estrategia ZODAS para el abastecimiento agroalimentario de Cundinamarca y la región.</t>
  </si>
  <si>
    <t>321</t>
  </si>
  <si>
    <t>Apoyar la adecuación y funcionamiento de 4 plantas de beneficio animal.</t>
  </si>
  <si>
    <t>Promover la comercialización e innovación, con enfoque regional, de los productos y servicios de 1.000 organizaciones, Mipymes y productores de Cundinamarca</t>
  </si>
  <si>
    <t xml:space="preserve">1.802
1.000 Nuevas </t>
  </si>
  <si>
    <t>Meta nueva, resultado del ajuste realizado a la meta 374, de conformidad al analisis de competencias realizado y  al concepto juridico suscrito por el Dr Freddy Orjuela (Secretario Juridica) y de fecha 19 de enero de 2021.</t>
  </si>
  <si>
    <t>323</t>
  </si>
  <si>
    <t>Desarrollar una planta de abonos al servicio de la región.</t>
  </si>
  <si>
    <t>356</t>
  </si>
  <si>
    <t>Cooperar en la  implementación de 8 proyectos regionales estratégicos.</t>
  </si>
  <si>
    <t>SECRETARÍA DE INTEGRACIÓN REGIONAL</t>
  </si>
  <si>
    <t>Aumentar el puntaje del componente de "Gestión de destino" del Índice de competitividad turística regional de Colombia.</t>
  </si>
  <si>
    <t>336</t>
  </si>
  <si>
    <t>Estructurar un megaproyecto de infraestructura turística en la región Cundinamarca - Bogotá.</t>
  </si>
  <si>
    <t>337</t>
  </si>
  <si>
    <t>Potencializar siete 7 atractivos turísticos en  el marco de la región  Cundinamarca - Bogotá.</t>
  </si>
  <si>
    <t>338</t>
  </si>
  <si>
    <t>Implementar 20 alojamientos rurales “Posadas turísticas" en el marco de la región Cundinamarca - Bogotá.</t>
  </si>
  <si>
    <t>25
20 Nuevas</t>
  </si>
  <si>
    <t>339</t>
  </si>
  <si>
    <t>Implementar 5 productos o rutas de alta calidad para el turismo internacional, nacional y regional.</t>
  </si>
  <si>
    <t>Implementar 5 productos turísticos para fortalecer las rutas turísticas del departamento de cundinamarca</t>
  </si>
  <si>
    <t>Los productos que se implementan hacen parte de las rutas turísticas para el desarrollo de los territorios</t>
  </si>
  <si>
    <t>340</t>
  </si>
  <si>
    <t>Impulsar la legalización de 100 empresarios turísticos (RNT-prestadores turísticos en Normas Técnicas Sectoriales NTS).</t>
  </si>
  <si>
    <t>341</t>
  </si>
  <si>
    <t>Realizar 3 alianzas para fortalecer la seguridad, la movilidad y la capacidad de gestión turística en el marco de la Región Cundinamarca - Bogotá.</t>
  </si>
  <si>
    <t>342</t>
  </si>
  <si>
    <t xml:space="preserve"> Participar en 20 eventos  de carácter internacional, nacional o regional con operadores turísticos.</t>
  </si>
  <si>
    <t>343</t>
  </si>
  <si>
    <t>Implementar 4 estrategias de promoción, comunicación y marketing turístico en el marco de la región Cundinamarca- Bogotá.</t>
  </si>
  <si>
    <t>Incrementar el puntaje de sostenibilidad de Cundinamarca en el Índice de Ciudades Modernas.</t>
  </si>
  <si>
    <t>Incrementar 0,22 puntos en el puntaje del componete sostenibilidad del Indice de competitividad departamental</t>
  </si>
  <si>
    <t>347</t>
  </si>
  <si>
    <t>Entregar la estación elevadora de Canoas, en cumplimiento de la sentencia 2001-90479 de marzo 28 de 2014 del Consejo de Estado.</t>
  </si>
  <si>
    <t>348</t>
  </si>
  <si>
    <t>Cofinanciar la construcción de la PTAR Canoas en cumplimiento de la sentencia 2001-90479 de marzo 28 de 2014 del Consejo de Estado.</t>
  </si>
  <si>
    <t>332</t>
  </si>
  <si>
    <t>Implementar 1 instrumento para la articulación de la inversión de áreas de importancia estratégica para la conservación de recursos hídricos ( art. 111 de la ley 99 de 1993).</t>
  </si>
  <si>
    <t>333</t>
  </si>
  <si>
    <t>Implementar un proyecto articulado del POMCA del Río Bogotá.</t>
  </si>
  <si>
    <t>Reducir la participación nacional de la región en emisiones de CO2.</t>
  </si>
  <si>
    <t>334</t>
  </si>
  <si>
    <t xml:space="preserve">Ejecutar el plan de acción de crisis climática para la región Cundinamarca - Bogotá. </t>
  </si>
  <si>
    <t>335</t>
  </si>
  <si>
    <t xml:space="preserve">Implementar una estrategia tendiente a mejorar la calidad del aire en la región Cundinamarca - Bogotá. </t>
  </si>
  <si>
    <t>Reducir el tiempo promedio de desplazamiento entre los municipios de sabana centro, sabana de occidente, Soacha hacia Bogotá.</t>
  </si>
  <si>
    <t>324</t>
  </si>
  <si>
    <t>Intervenir 10 conexiones viales de la ciudad -región.</t>
  </si>
  <si>
    <t>2404</t>
  </si>
  <si>
    <t>Infraestructura de transporte férreo</t>
  </si>
  <si>
    <t>326</t>
  </si>
  <si>
    <t>Construir el sistema de transporte férreo de pasajeros - Regiotram de Occidente.</t>
  </si>
  <si>
    <t>325</t>
  </si>
  <si>
    <t>Construir la extensión de la troncal NQS del SITM a Soacha fases II y III.</t>
  </si>
  <si>
    <t>2408</t>
  </si>
  <si>
    <t>Prestación de servicios de transporte público de pasajeros</t>
  </si>
  <si>
    <t>328</t>
  </si>
  <si>
    <t>Estructurar el  proyecto de transporte masivo del corredor férreo del norte (Zipaquirá - Bogotá).</t>
  </si>
  <si>
    <t>329</t>
  </si>
  <si>
    <t>Estructurar el proyecto de transporte masivo extensión de la troncal Ciudad de Cali del sistema Transmilenio al municipio de Soacha.</t>
  </si>
  <si>
    <t>330</t>
  </si>
  <si>
    <t>Mantener la operación del ente gestor de los proyectos de transporte masivo regional.</t>
  </si>
  <si>
    <t>331</t>
  </si>
  <si>
    <t>Elaborar  un estudio para la viabilidad del sistema de transporte férreo de pasajeros del sur (Soacha-Bogotá).</t>
  </si>
  <si>
    <t>2407</t>
  </si>
  <si>
    <t>Infraestructura y servicios de logística de transporte</t>
  </si>
  <si>
    <t>327</t>
  </si>
  <si>
    <t>Implementar un plan maestro de movilidad a nivel departamental con dimensión municipal y regional.</t>
  </si>
  <si>
    <t>4501</t>
  </si>
  <si>
    <t>Fortalecimiento de la convivencia y la seguridad ciudadana</t>
  </si>
  <si>
    <t>Incrementar el puntaje de seguridad de Cundinamarca en el Índice de Ciudades Modernas.</t>
  </si>
  <si>
    <t>Incrementar 0,18 puntos  la dimensión de Seguridad y Justicia del Indice Departamental de Competitividad</t>
  </si>
  <si>
    <t xml:space="preserve">Se propone un indicador de bienestar más directamente asociado que el propuesto inicialmente. Adiocionalmente el indicador propuesto inicialmente tiene un alcance territorial para ciudades y no departamentos </t>
  </si>
  <si>
    <t>353</t>
  </si>
  <si>
    <t>Implementar un plan de seguridad regional.</t>
  </si>
  <si>
    <t>354</t>
  </si>
  <si>
    <t>Implementar un plan de defensa estratégica de los recursos naturales y de infraestructura energética.</t>
  </si>
  <si>
    <t>4504</t>
  </si>
  <si>
    <t xml:space="preserve">Cofinanciar los estudios básicos de riesgo para 13 municipios del departamento realizando la elaboraración  y desarrollo de análisis y evaluación del riesgo de desastres para la inclusión en los instrumentos de planeación y toma de decisiones a nivel territorial </t>
  </si>
  <si>
    <t>Incrementar la cobertura de municipios con sistemas de aprovechamiento de residuos sólidos.</t>
  </si>
  <si>
    <t>349</t>
  </si>
  <si>
    <t>Acompañar una estrategia para determinar nuevos espacios de aprovechamiento de residuos en la región Cundinamarca - Bogotá.</t>
  </si>
  <si>
    <t>Aumentar la continuidad del servicio urbano de agua en Cundinamarca.</t>
  </si>
  <si>
    <t>23 horas /día</t>
  </si>
  <si>
    <t>23,2 horas /día</t>
  </si>
  <si>
    <t>350</t>
  </si>
  <si>
    <t>Aumentar a 11 municipios el abastecimiento de agua potable.</t>
  </si>
  <si>
    <t>Reducir la población de Soacha con necesidades básicas insatisfechas en el componente de servicios.</t>
  </si>
  <si>
    <t>351</t>
  </si>
  <si>
    <t>Conectar a 68.000 personas el servicio de acueducto en el municipio de Soacha.</t>
  </si>
  <si>
    <t>683.986
68.000 Nuevos</t>
  </si>
  <si>
    <t>352</t>
  </si>
  <si>
    <t>Conectar a 68.000 personas el servicio de alcantarillado en el municipio de Soacha.</t>
  </si>
  <si>
    <t>676.518
68.000 Nuevos</t>
  </si>
  <si>
    <t>Alcanzar 4 zonas de borde con Bogotá intervenidas con obras de transformación de entornos.</t>
  </si>
  <si>
    <t>344</t>
  </si>
  <si>
    <t>Intervenir 4 territorios de bordes entre Cundinamarca y Bogotá.</t>
  </si>
  <si>
    <t>Intervenir el entorno de 2 territorios de bordes entre Cundinamarca y Bogotá.</t>
  </si>
  <si>
    <t>"Se presenta gran dificultad para llegar a acuerdos en los procesos de concertación entre el Distrito y los Municipios de borde y lograr definir las obras de intervención en los territorios.
Reducción en los ingresos Departamentales  y Municipales de recursos del SGR, como fuente de financiación de proyectos habitacionales de reubicación."</t>
  </si>
  <si>
    <t>Eliminar para 150 familias el riesgo no mitigable en la ronda del río Bogotá y en los municipios que limitan con Bogotá.</t>
  </si>
  <si>
    <t>345</t>
  </si>
  <si>
    <t>Ejecutar 4 obras de mejoramiento de entorno y manejo ambiental en predios desocupados por familias reubicadas.</t>
  </si>
  <si>
    <t>Ejecutar 2 obras de mejoramiento de entorno y manejo ambiental en predios desocupados por familias reubicadas.</t>
  </si>
  <si>
    <t>4</t>
  </si>
  <si>
    <t>INFORMACIÓN ESTADÍSTICA</t>
  </si>
  <si>
    <t>0401</t>
  </si>
  <si>
    <t>Levantamiento y actualización de información estadística de calidad</t>
  </si>
  <si>
    <t>Planificación y estadística</t>
  </si>
  <si>
    <t>Alcanzar el 100% de actualización de los indicadores regionales.</t>
  </si>
  <si>
    <t>318</t>
  </si>
  <si>
    <t>Mantener actualizados el 100% de los indicadores de hechos regionales a través del ODUR y en articulación con la IDER.</t>
  </si>
  <si>
    <t>319</t>
  </si>
  <si>
    <t>Mantener actualizado el 100% de la Infraestructura de Datos Espaciales Regional.</t>
  </si>
  <si>
    <t>Incrementar 180 Geoservicios WEB anualmente en la Infraestructura de Datos Espaciales Regional IDER</t>
  </si>
  <si>
    <t>SECRETARÍA DE PLANEACIÓN</t>
  </si>
  <si>
    <t>Alcanzar la implementación de 5 proyectos regionales.</t>
  </si>
  <si>
    <t>357</t>
  </si>
  <si>
    <t>Implementar una estrategia técnica, financiera y de gestión para fortalecer los espacios de coordinación regional existentes CIT - RAPE y otros.</t>
  </si>
  <si>
    <t>358</t>
  </si>
  <si>
    <t>Apoyar  4 provincias del departamento en la adopción de esquemas de asociatividad y definición de infraestructuras y equipamientos.</t>
  </si>
  <si>
    <t>359</t>
  </si>
  <si>
    <t>Implementar una estrategia para la creación y puesta en marcha de una estructura de gobernanza subregional.</t>
  </si>
  <si>
    <t>360</t>
  </si>
  <si>
    <t>Ejecutar una estrategia de identidad apropiación y conocimiento de la región Cundinamarca - Bogotá.</t>
  </si>
  <si>
    <t>Contribuir en la implementación de instrumentos de planeación del territorio en los 116 municipios.</t>
  </si>
  <si>
    <t>346</t>
  </si>
  <si>
    <t>Actualizar el 100% de la cartografía básica y temática de los municipios priorizados, requerida para los procesos de planificación y ordenamiento.</t>
  </si>
  <si>
    <t>5. + GOBERNANZA</t>
  </si>
  <si>
    <t>385</t>
  </si>
  <si>
    <t xml:space="preserve">Cofinanciar 25 municipios del departamento en los procesos de revisión y ajuste de sus planes de ordenamiento territorial o estudios básicos de gestión del riesgo. </t>
  </si>
  <si>
    <t>Asesorar, capacitar, acompañar y asistir a los 116 municipios del departamento en los procesos de  de ordenamiento territorial y los instrumentos de planificación, gestión y financiación.</t>
  </si>
  <si>
    <t>Aumentar el índice de desempeño institucional.</t>
  </si>
  <si>
    <t>372</t>
  </si>
  <si>
    <t>Mantener certificados  los 4 procesos correspondientes a la Secretaría de Educación  en la norma ISO 21001:2018.</t>
  </si>
  <si>
    <t>Mantener certificados los 4 procesos correspondientes a la Secretaría de Educación, de acuerdo con las especificaciones técnicas del Ministerio de Educación Nacional.</t>
  </si>
  <si>
    <t>"MEDIANTE LA ORDEN DE PEDIDO N° 102-003503, EL ENTE CERTIFICADOR ICONTEC, INDICA QUE LA CERTIFICACIÓN SERÁ EN LA NORMA ISO 21001, AL VERIFICAR LOS CRITERIOS TÉCNICOS DE LA MISMA SE ENCUENTRA QUE ESTA NORMA SOLO APLICA PARA LAS ORGANIZACIONES EDUCATIVAS QUE PRESTAN “SERVICIO EDUCATIVO”. DE TAL SUERTE, SE PROCEDE A HACER LA ACLARACIÓN QUE LA CERTIFICACIÓN DE LOS 4 PROCESOS DE LA SEC ES EN LAS ESPECIFICACIONES TÉCNICAS PROPIAS DEL MEN.
POR LO ANTERIOR, SE DEBE EFECTUAR EL AJUSTE DEBIDO A QUE LOS 4 PROCESOS NO SERÁN CERTIFICADOS EN LA ISO 21001 SINO EN LAS ESPECIFICACIONES TÉCNICAS DEL MEN."</t>
  </si>
  <si>
    <t>388</t>
  </si>
  <si>
    <t>Certificar el sistema de gestión de seguridad de la información ISO 27001:2013.</t>
  </si>
  <si>
    <t>389</t>
  </si>
  <si>
    <t>Mantener 2 certificaciones del sistema integral de gestión y control, ISO 9001:2015 e ISO 45001:2018.</t>
  </si>
  <si>
    <t>411</t>
  </si>
  <si>
    <t>Beneficiar a 58 funcionarios del nivel profesional para el acceso y permanencia en estudios universitarios de especialización.</t>
  </si>
  <si>
    <t>361</t>
  </si>
  <si>
    <t>Implementar  la primera fase de la infraestructura de datos espaciales.</t>
  </si>
  <si>
    <t>04</t>
  </si>
  <si>
    <t>0406</t>
  </si>
  <si>
    <t>Generación de la información geográfica del territorio nacional</t>
  </si>
  <si>
    <t>Aumentar el porcentaje de los municipios con índice de desempeño fiscal mayor a 65%.</t>
  </si>
  <si>
    <t>91.73%</t>
  </si>
  <si>
    <t>Realizar la actualización catastral en 25 municipios del departamento de Cundinamarca.</t>
  </si>
  <si>
    <t>En documento técnico</t>
  </si>
  <si>
    <t>AGENCIA CATASTRAL DE CUNDINAMARCA</t>
  </si>
  <si>
    <t>Realizar 30.000 trámites de conservación catastral en el departamento de Cundinamarca</t>
  </si>
  <si>
    <t>366</t>
  </si>
  <si>
    <t>Implementar el sistema de gestión de calidad en el laboratorio de salud pública acorde a los requisitos de la Resolución 1619 de 2015 y a la norma ISO IEC 17025:2017.</t>
  </si>
  <si>
    <t>367</t>
  </si>
  <si>
    <t>Implementar en el 100% de las Empresas Sociales del Estado  el plan de mejoramiento de la calidad.</t>
  </si>
  <si>
    <t>1204</t>
  </si>
  <si>
    <t>Justicia transicional</t>
  </si>
  <si>
    <t>Incrementar la  satisfacción de los usuarios de la Gobernación de Cundinamarca.</t>
  </si>
  <si>
    <t>364</t>
  </si>
  <si>
    <t>Asistir 5.000 solicitudes de procesos de titulación de predios urbanos y rurales en el departamento.</t>
  </si>
  <si>
    <t>10.000
5.000 Nuevas</t>
  </si>
  <si>
    <t>412</t>
  </si>
  <si>
    <t>Mantener en los  53  hospitales  públicos  la estrategia de humanización en la prestación de servicios de salud.</t>
  </si>
  <si>
    <t>384</t>
  </si>
  <si>
    <t>Implementar la estrategia "Me muevo por Cundinamarca" para modernizar los procesos de trámites y servicios al ciudadano de la Secretaría de Movilidad.</t>
  </si>
  <si>
    <t>413</t>
  </si>
  <si>
    <t>Formular una Política Pública Departamental de Atención al Ciudadano.</t>
  </si>
  <si>
    <t>Formular una Política Pública Departamental  de Atención al Usuario.</t>
  </si>
  <si>
    <t>De acuerdo con el Decreto Ordenanzal 437 de 2020, se modificó el nombre de la Dirección de Atención al Ciudadano a la Dirección de Atención al Usuario, atendiendo al reconocimiento de la población de niños, niñas, jóvenes y adolescentes quienes también pueden demandar servicios de la Administración Pública Departamental, por tal motivo es importante realizar el cambio en el nombre de la meta.</t>
  </si>
  <si>
    <t>SECRETARÍA GENERAL</t>
  </si>
  <si>
    <t>396</t>
  </si>
  <si>
    <t>Modernizar los 3 canales de atención al ciudadano.</t>
  </si>
  <si>
    <t xml:space="preserve">Modernizar los 3 canales de atención al usuario. </t>
  </si>
  <si>
    <t xml:space="preserve">De acuerdo a lo relacionado en el Decreto 437 de 2020 en el cual se establece la Estructura de la Administración Pública Departamental en competencia de la Secretaría General, en cabeza de la Dirección de Atención al Usuario, se debe ajustar la redacción de la meta pues la Dirección de Atención al Ciudadano se actualizo mediante el decreto en mención a Dirección de Atención al Usuario, todo ello con el propósito de dar un enfoque incluyente a los niños, niñas, y adolescentes. Teniendo en cuenta que la concepción de ciudadano es para las personas mayores o 18 años.  </t>
  </si>
  <si>
    <t>397</t>
  </si>
  <si>
    <t>Realizar  15 ferias de servicios con la oferta institucional de la gobernación.</t>
  </si>
  <si>
    <t>390</t>
  </si>
  <si>
    <t>Implementar 4 aplicaciones para modernizar la prestación del servicio de la Secretaría General.</t>
  </si>
  <si>
    <t>Aumentar el índice de desempeño institucional de entidades territoriales del departamento.</t>
  </si>
  <si>
    <t>410</t>
  </si>
  <si>
    <t>Dotar el 100% de los cuerpos de bomberos en el departamento.</t>
  </si>
  <si>
    <t>391</t>
  </si>
  <si>
    <t>Intervenir 50 entes territoriales, corporaciones o casa de gobierno con construcción, adecuación o dotación.</t>
  </si>
  <si>
    <t>80
50 Nuevos</t>
  </si>
  <si>
    <t>414</t>
  </si>
  <si>
    <t>Implementar un plan de fortalecimiento integral de las capacidades de gestión de la administración departamental y sus municipios.</t>
  </si>
  <si>
    <t>371</t>
  </si>
  <si>
    <t>Mantener  el 90% de las  acciones de Inspección,  Vigilancia y Control en  los objetos sanitarios de los municipios categorías  4,5 y 6.</t>
  </si>
  <si>
    <t>368</t>
  </si>
  <si>
    <t>Apalancar financieramente el 100% de las ESE de la red pública departamental y la EAPB CONVIDA.</t>
  </si>
  <si>
    <t>1205</t>
  </si>
  <si>
    <t>Defensa jurídica del Estado</t>
  </si>
  <si>
    <t>365</t>
  </si>
  <si>
    <t>Mantener al 100% el apoyo a la gestión administrativa y financiera en  la red pública departamental  de salud.</t>
  </si>
  <si>
    <t>415</t>
  </si>
  <si>
    <t>Asistir al 100% de entidades territoriales municipales y hospitales de la red pública en el proceso de planeación estratégica.</t>
  </si>
  <si>
    <t>1902</t>
  </si>
  <si>
    <t>Aseguramiento y administración del Sistema General de la Seguridad Social en Salud - SGSSS</t>
  </si>
  <si>
    <t>370</t>
  </si>
  <si>
    <t>Cofinanciar en los 116 municipios  la UPC del régimen subsidiado.</t>
  </si>
  <si>
    <t>398</t>
  </si>
  <si>
    <t>Adecuar la infraestructura de  6 bienes inmuebles propiedad del departamento.</t>
  </si>
  <si>
    <t>16
6 Nuevos</t>
  </si>
  <si>
    <t>399</t>
  </si>
  <si>
    <t>Adquirir 5 bienes inmuebles.</t>
  </si>
  <si>
    <t>1.022
5 Nuevos</t>
  </si>
  <si>
    <t>Aumentar la calificación del índice de desempeño institucional en la política de gestión documental.</t>
  </si>
  <si>
    <t>416</t>
  </si>
  <si>
    <t>Implementar en el 100% de las dependencias del sector central el Programa de Gestión Documental.</t>
  </si>
  <si>
    <t>417</t>
  </si>
  <si>
    <t xml:space="preserve">Digitalizar 1.600.000 folios de archivo histórico. 
</t>
  </si>
  <si>
    <t xml:space="preserve">Digitalizar 750.000 folios de archivo histórico. 
</t>
  </si>
  <si>
    <t>1.950.000
750.000 Nuevos</t>
  </si>
  <si>
    <t>"La Meta de digitalización de los actos administrativos se encuentra regulada por la siguiente normatividad, Constitución politica de Colombia Articulo 23, Todos los ciudadanos tenemos derecho a tener la información.
Ley 1712 de 6 de marzo del 2014 principios de transparencia y acceso a la información
Ley 2052 Antitramites del 25 de agosto del 2020, racionalización de los tramites. Articulo 5. Digitalizar los tramites dentro de la organización de acuerdo al Departamento de la Función Pública.
Ley 594 del año 2000 Ley General de Archivo, Articulo 19 conservar los documentos en soportes digitales, Decreto 2609 Programa de Digitalización de archivos,  Decreto 1080 del 2015, Manejo de Documento Electronico. 
De acuerdo a lo anterior, de acuerdo a la normatividad, la digitalización se requiere realizar porque la Gobernación de Cundinamarca ya no cuenta con los espacios para guardar archivo y es necesario digitalizar los documentos que ya se encuentran en este tiempo de conservación según la Tabla de Retención Documental.
Tambien se requiere la digitalización para la racionalización de los tramites de Gestión Documental. Para el año 2021  se realizara la Definición de Metadatos,  el inventario documental en el Formato Unico de Inventario Documental FUID y alistamiento de los actos administrativos de valor permanente, establecidos en las Tablas de Retención Documental."</t>
  </si>
  <si>
    <t>418</t>
  </si>
  <si>
    <t>Promover en el 100% de los municipios del departamento la implementación del Sistema Departamental de Archivo.</t>
  </si>
  <si>
    <t>Prestar asistencia técnica a las entidades descentralizadas y entes Municipales de los 116 municipios del departamento de Cundinamarca.</t>
  </si>
  <si>
    <t xml:space="preserve">Las actividades realizadas son directamente relacionadas con asistencia tecnica a las entidades descentralizadas de los 116 municipios. </t>
  </si>
  <si>
    <t>Aumentar el  Índice de transparencia y acceso a la información - ITA.</t>
  </si>
  <si>
    <t>400</t>
  </si>
  <si>
    <t>Realizar 4 rendiciones de cuentas de niños, niñas, adolescentes y jóvenes.</t>
  </si>
  <si>
    <t>401</t>
  </si>
  <si>
    <t>Implementar al 100% la ruta anual de seguimiento y rendición de cuentas de la gestión del departamento.</t>
  </si>
  <si>
    <t>Reducir la actividad judicial en contra del departamento.</t>
  </si>
  <si>
    <t>419</t>
  </si>
  <si>
    <t>Ejecutar un plan integral de apoyo jurídico a los funcionarios del nivel central, descentralizado y a los municipios.</t>
  </si>
  <si>
    <t>SECRETARÍA JURÍDICA</t>
  </si>
  <si>
    <t>Aumentar el índice de desempeño fiscal del departamento.</t>
  </si>
  <si>
    <t>420</t>
  </si>
  <si>
    <t>Implementar 4 planes de fiscalización tributaria y operativa de los tributos departamentales.</t>
  </si>
  <si>
    <t>SECRETARÍA  DE HACIENDA</t>
  </si>
  <si>
    <t>421</t>
  </si>
  <si>
    <t xml:space="preserve">Potencializar el proceso de recaudo para 5 tributos departamentales con herramientas tecnológicas. </t>
  </si>
  <si>
    <t>422</t>
  </si>
  <si>
    <t>Potencializar 5 procesos  transversales a la gestión financiera.</t>
  </si>
  <si>
    <t>2399</t>
  </si>
  <si>
    <t>Fortalecimiento de la gestión y dirección del Sector Comunicaciones</t>
  </si>
  <si>
    <t>Aumentar la percepción favorable de la opinión pública sobre la administración departamental.</t>
  </si>
  <si>
    <t>378</t>
  </si>
  <si>
    <t>Crear la red departamental de radio de Cundinamarca y conectar a las emisoras del departamento.</t>
  </si>
  <si>
    <t>SECRETARÍA DE PRENSA Y COMUNICACIONES</t>
  </si>
  <si>
    <t>379</t>
  </si>
  <si>
    <t xml:space="preserve"> Llevar a internet y redes sociales el 50% de los periódicos, emisoras y canales de televisión del departamento.</t>
  </si>
  <si>
    <t xml:space="preserve">Fortalecer el desempeño en internet y redes sociales del 50% de los periódicos, emisoras y canales de televisión del departamento. </t>
  </si>
  <si>
    <t>La Secretaría de Prensa y Comunicaciones tiene como objetivo con esta meta fortalecer y acompañar a los medios de comunicación desde el enfoque que le atañe directamente como entidad:  la gestión de la comunicación de mensajes y la optimización de los medios de comunicación desde la rama periodística, de marketing y de uso de redes sociales. Brindar internet a los medios de comunicación (como se encontraba redactada la meta) se relaciona más con la infraestructura de acceso las TIC, un objetivo más relacionado con la provisión y expansión de cobertura de redes de banda ancha y velocidad desde el punto de vista tecnológico, lo cual lo relaciona más entidades como la Secretaría de Tecnologías de la Información y las Comunicaciones.</t>
  </si>
  <si>
    <t>380</t>
  </si>
  <si>
    <t>Implementar una estrategia de promoción, fortalecimiento  y consolidación de la imagen del departamento.</t>
  </si>
  <si>
    <t>Aumentar la calificación del índice de desempeño institucional en la política de participación ciudadana.</t>
  </si>
  <si>
    <t>402</t>
  </si>
  <si>
    <t>Implementar 116 plataformas municipales de juventudes en el departamento.</t>
  </si>
  <si>
    <t>403</t>
  </si>
  <si>
    <t>Impulsar en las 15 provincias del departamento procesos de formación en empoderamiento, liderazgo político y social en los jóvenes.</t>
  </si>
  <si>
    <t>404</t>
  </si>
  <si>
    <t>Impulsar en los 116 municipios los consejos municipales de juventud.</t>
  </si>
  <si>
    <t>386</t>
  </si>
  <si>
    <t>Asistir técnica y logísticamente a los 117 consejos de política social.</t>
  </si>
  <si>
    <t>387</t>
  </si>
  <si>
    <t>Garantizar el funcionamiento de las 116 instancias de participación de niños, niñas y adolescentes.</t>
  </si>
  <si>
    <t>405</t>
  </si>
  <si>
    <t>Implementar el 40% del Plan de la Política Pública de Participación Ciudadana.</t>
  </si>
  <si>
    <t>406</t>
  </si>
  <si>
    <t>Implementar un plan de fortalecimiento integral que garantice la sana convivencia y participación efectiva de las propiedades horizontales.</t>
  </si>
  <si>
    <t>407</t>
  </si>
  <si>
    <t>Implementar una estrategia que permita fortalecer las capacidades técnicas y administrativas del Consejo Territorial de Planeación.</t>
  </si>
  <si>
    <t>369</t>
  </si>
  <si>
    <t>Conformar en las 53 ESE juntas asesoras comunitarias.</t>
  </si>
  <si>
    <t>Aumentar la participación de las juntas de acción comunal en proyectos de desarrollo comunitario.</t>
  </si>
  <si>
    <t>423</t>
  </si>
  <si>
    <t>Formar 3.000 organizaciones comunales del departamento en acción comunal.</t>
  </si>
  <si>
    <t xml:space="preserve">5.000
3.000 Nuevas </t>
  </si>
  <si>
    <t>INSTITUTO  DEPARTAMENTAL DE ACCION COMUNAL</t>
  </si>
  <si>
    <t>424</t>
  </si>
  <si>
    <t xml:space="preserve">Realizar 3 encuentros que incentiven a la participación de los dignatarios de las organizaciones comunales del departamento.  </t>
  </si>
  <si>
    <t>425</t>
  </si>
  <si>
    <t>Implementar un modelo de gestión, control, vigilancia y red de apoyo para las organizaciones comunales.</t>
  </si>
  <si>
    <t>426</t>
  </si>
  <si>
    <t>Realizar 650 obras dirigidas al desarrollo comunitario del departamento.</t>
  </si>
  <si>
    <t>Realizar 1450 obras dirigidas al desarrollo comunitario del departamento.</t>
  </si>
  <si>
    <t>2.070
1.450 Nuevas</t>
  </si>
  <si>
    <t xml:space="preserve">EN EL PDD, SE DEBE AJUSTAR LA META 427 CON RESPECTO AL NUMERO DE OBRAS DIRIGIDAS AL DESARROLLO COMUNITARIO DEL DEPARTAMENTO.  LO ANTERIOR COMO CONSECUENCIA DE ADICIONES PRESUPUESTALES QUE PERMITIRÁN INCREMENTAR EL NÚMERO DE OBRAS A REALIZAR. </t>
  </si>
  <si>
    <t>427</t>
  </si>
  <si>
    <t>Dotar a 2.200 organismos comunales con herramientas de gestión y funcionamiento para el ejercicio pleno de la acción comunal.</t>
  </si>
  <si>
    <t>4.200
2.200 Nuevas</t>
  </si>
  <si>
    <t>428</t>
  </si>
  <si>
    <t>Ejecutar 170 proyectos de innovación comunal, ciencia, tecnología e innovación, conformación de empresa y buenas prácticas para el desarrollo sostenible con organismos comunales.</t>
  </si>
  <si>
    <t>Ascender en el índice nacional de gobierno digital de las gobernaciones.</t>
  </si>
  <si>
    <t>429</t>
  </si>
  <si>
    <t>Aumentar al 80%  la implementación del plan de acción de la política pública del manejo de la información en el sector salud.</t>
  </si>
  <si>
    <t xml:space="preserve">Implementar un plan de transparencia, integridad, evaluación y cultura del control para la prevención ,  generación de valor, satisfacción  y confianza en el servicio  al ciudadano. </t>
  </si>
  <si>
    <t>373</t>
  </si>
  <si>
    <t>Apoyar al 100% de las entidades del sector central de la gobernación en la implementación de la Política de Gobierno Digital.</t>
  </si>
  <si>
    <t>374</t>
  </si>
  <si>
    <t>Brindar asistencia a los 116 municipios en la implementación de la Política de Gobierno Digital.</t>
  </si>
  <si>
    <t>2302</t>
  </si>
  <si>
    <t>Fomento del desarrollo de aplicaciones, software y contenidos para impulsar la apropiación de las Tecnologías de la Información y las Comunicaciones (TIC)</t>
  </si>
  <si>
    <t>375</t>
  </si>
  <si>
    <t>Soportar 9 sistemas de información estratégicos para el cumplimiento de la Política de Gobierno Digital.</t>
  </si>
  <si>
    <t>376</t>
  </si>
  <si>
    <t>Actualizar el Plan Estratégico de TIC articulado con el pacto nacional de transformación digital y el plan de desarrollo.</t>
  </si>
  <si>
    <t>Realizar anualmente el seguimiento a la implementación del plan estratégico de TIC – PETIC</t>
  </si>
  <si>
    <t>Se requiere unir las metas 434 y 439  con el propósito de articular la actualización que es necesario efectuar del plan estratégico y el avance en la implementación del dominio de datos en la arquitectura</t>
  </si>
  <si>
    <t>Incrementar el "Índice de gobierno digital para el Estado" del índice Departamental de Competitividad.</t>
  </si>
  <si>
    <t>381</t>
  </si>
  <si>
    <t>Actualizar el 10% de la infraestructura tecnológica de los datacenter principal y alterno de la gobernación.</t>
  </si>
  <si>
    <t>Mantener en funcionamiento el 100% de la infraestructura tecnológica de los datacenter principal y alterno de la gobernación..</t>
  </si>
  <si>
    <t>LA INFRAESTRUCTURA ACTUAL PERMITE ASEGURAR EL CORRECTO FUNCIONAMIENTO DE LAS DIFERENTES APLICACIONES Y SERVICIOS ALBERGADOS EN LOS DATACENTER PRINCIPAL Y ALTERNO.</t>
  </si>
  <si>
    <t>382</t>
  </si>
  <si>
    <t xml:space="preserve"> Renovar el 20% de la infraestructura computacional de uso institucional.</t>
  </si>
  <si>
    <t>Adquirir 120 equipos de computo para uso institucional.</t>
  </si>
  <si>
    <t>CON LA ADQUISICIÓN DE REPUESTOS POR PARTE DE LA SECRETARIA TIC EN LA VIGENCIA 2020,  SE LOGRARON ACTUALIZAR UN 18% DE LOS EQUIPOS EXISTENTES PARA SU BUEN FUNCIONAMIENTO, POR TAL MOTIVO SE HACE NECESARIO LA ADQUISICIÓN DE UN 6% DE EQUIPOS .</t>
  </si>
  <si>
    <t>383</t>
  </si>
  <si>
    <t>Soportar 6 plataformas de uso corporativo de la gobernación.</t>
  </si>
  <si>
    <t>377</t>
  </si>
  <si>
    <t>Soportar 9 plataformas habilitadoras de la arquitectura empresarial de TI.</t>
  </si>
  <si>
    <t>Reducir la tasa de homicidios a nivel departamental.</t>
  </si>
  <si>
    <t>14 casos por cada 100 mil habitantes</t>
  </si>
  <si>
    <t>13 casos por cada 100 mil habitantes</t>
  </si>
  <si>
    <t>392</t>
  </si>
  <si>
    <t>Financiar el 80% de las solicitudes de las autoridades de seguridad, convivencia y orden público de Cundinamarca.</t>
  </si>
  <si>
    <t>Atender 1.000 solicitudes para fortalecer la seguridad, convivencia y orden público en el departamento de Cundinamarca</t>
  </si>
  <si>
    <t>"La meta de producto “Financiar el 80% de las solicitudes de las autoridades de seguridad convivencia y orden público de Cundinamarca” requiere de un cambio en la meta de  cuatrienio, indicador y programación anual; continua siendo una meta de incremento. 
En cuanto a la programación física, meta e indicador, se propone ajustar a “Atender 1000 solicitudes de las autoridades de seguridad, convivencia y orden público de Cundinamarca."" El motivo de lo anterior es, porque al intentar medir la meta, no había mayor claridad de cómo realizarlo. Al cambiar el indicador y la unidad de medida, era más fácil tener el seguimiento y avance de la misma. 
Es importante tener en cuenta, que la atención de las solicitudes (indicador: solicitudes atendidas) tiene, tanto un componente de asistencia técnica como de apoyo en la dotación a la fuerza pública y organismos judiciales. 
Por otra parte, la programación financiera, no tiene mayor variación porcentual, sin embargo, se realiza una mejor distribución anual debido a que en la programación inicial se encontraban algunos años desfinanciados y presentó variaciones. Se agrega, a su vez, la fuente de cofinanciación.
"</t>
  </si>
  <si>
    <t>393</t>
  </si>
  <si>
    <t>Implementar un plan de atención integral y reacción bajo el concepto de seguridad humana.</t>
  </si>
  <si>
    <t>394</t>
  </si>
  <si>
    <t>Implementar una estrategia integral para prevenir, controlar y combatir el microtráfico en los municipios del departamento.</t>
  </si>
  <si>
    <t>Aumentar el índice de acceso efectivo a la justicia.</t>
  </si>
  <si>
    <t>408</t>
  </si>
  <si>
    <t>Implementar un plan de garantía de convivencia, justicia y DDHH en Cundinamarca en el marco del respeto, atención y protección a las diversidades históricas, culturales, religiosas, étnicas y sociales amparadas en la constitución política.</t>
  </si>
  <si>
    <t>Implementar un plan de garantía convivencia, justicia y derechos humanos en el departamento de Cundinamarca amparado desde la constitución política.</t>
  </si>
  <si>
    <t>"La meta de producto “Implementar un plan de garantía de convivencia, justicia y DDHH en Cundinamarca en el marco del respeto, atención y protección a las diversidades históricas, culturales, religiosas, étnicas y sociales amparadas en la constitución política”. no requiere de un cambio en la programación física del cuatrienio pero sí un cambio en la programación física anual y continúa siendo una meta de incremento. En cuanto a la programación física, se requiere de un ajuste en la programación anual, debido a las actividades establecidas en el plan de trabajo de la misma. 
Por otra parte, la programación financiera propuesta, se reduce de la programación financiera inicial, no por la necesidad real de la meta que habría sido más cumplible en un principio, sino por la disminución de los techos presupuestales en los recursos ordinarios. Esta meta varío significativamente en lo propuesto inicialmente, aunque se distribuye de una forma más homogénea, estable y permanente. Lo anterior no quedó plasmado en el presupuesto inicial y variaba en los diferentes años (ej. Pasaba de $492.991.445 en 2021 a $2.520.593.641 en el año 2022). Si bien los recursos disminuyen y el alcance de la meta varía, se cumple con lo propuesto en la misma.
"</t>
  </si>
  <si>
    <t>409</t>
  </si>
  <si>
    <t>Implementar un plan de libertad religiosa, de cultos y conciencia que involucre a los sectores interreligiosos en la construcción de tejido social.</t>
  </si>
  <si>
    <t>395</t>
  </si>
  <si>
    <t>Implementar una estrategia de atención para adolescentes y jóvenes ofensores e infractores de la ley penal.</t>
  </si>
  <si>
    <t>Linea Operativa</t>
  </si>
  <si>
    <t>Categoria Linea Operativa</t>
  </si>
  <si>
    <t>PROMOCIÓN_DE_LA_SALUD</t>
  </si>
  <si>
    <t>PIC - Insumos</t>
  </si>
  <si>
    <t>PIC - Rehabilitación basada en comunidad</t>
  </si>
  <si>
    <t>PIC - Prevención y control de vectores</t>
  </si>
  <si>
    <t>PIC - Conformación y fortalecimiento de redes sociales, comunitarias, sectoriales e intersectoriales</t>
  </si>
  <si>
    <t>PIC - Zonas de orientación y centros de escucha</t>
  </si>
  <si>
    <t>PIC - Información en salud</t>
  </si>
  <si>
    <t>PIC - Vacunación antirrábica</t>
  </si>
  <si>
    <t>PIC - Intervención de la población trabajadora informal</t>
  </si>
  <si>
    <t>PIC - Canalización</t>
  </si>
  <si>
    <t>PIC - Caracterización social y ambiental</t>
  </si>
  <si>
    <t>PIC - Tamizaje</t>
  </si>
  <si>
    <t>PIC - Jornadas de salud</t>
  </si>
  <si>
    <t>PIC - Biológico</t>
  </si>
  <si>
    <t>PIC - Medicamentos</t>
  </si>
  <si>
    <t>GESTIÓN_DE_RIESGO_EN_SALUD</t>
  </si>
  <si>
    <t>GESTIÓN_DE_LA_SALUD_PÚBLICA</t>
  </si>
  <si>
    <t>GSP - Coordinación Intersectorial</t>
  </si>
  <si>
    <t>GSP - Desarrollo de capacidades</t>
  </si>
  <si>
    <t>GSP - Gestión administrativa y financiera</t>
  </si>
  <si>
    <t>GSP - Gestión del Aseguramiento</t>
  </si>
  <si>
    <t>GSP -  Gestión del conocimiento</t>
  </si>
  <si>
    <t>GSP - Gestión de Insumos de interés en Salud Pública</t>
  </si>
  <si>
    <t>GSP - Gestión de las Intervenciones colectivas</t>
  </si>
  <si>
    <t>GSP -  Gestión del talento humano</t>
  </si>
  <si>
    <t>GSP - Gestión de la prestación de servicios individuales</t>
  </si>
  <si>
    <t>GSP - Participación Social</t>
  </si>
  <si>
    <t xml:space="preserve">GSP - Planeación Integral en Salud </t>
  </si>
  <si>
    <t>GSP -  Vigilancia en Salud Pública</t>
  </si>
  <si>
    <t xml:space="preserve">GSP - Inspección, Vigilancia y Control </t>
  </si>
  <si>
    <t xml:space="preserve">Sector </t>
  </si>
  <si>
    <t>Nombre Sector</t>
  </si>
  <si>
    <t xml:space="preserve">PROGRAMA </t>
  </si>
  <si>
    <t>Nombre de Programa Sector</t>
  </si>
  <si>
    <t xml:space="preserve">Subprograma </t>
  </si>
  <si>
    <t>Nombre Subprgrama de Sector</t>
  </si>
  <si>
    <t>Código 
Meta
producto</t>
  </si>
  <si>
    <t>Nombre Meta producto</t>
  </si>
  <si>
    <t>DIMENSION PDSP</t>
  </si>
  <si>
    <t>COMPONENTE PDSP</t>
  </si>
  <si>
    <t>META DE PRODUCTO
PTS</t>
  </si>
  <si>
    <t>BPIN PROYECTO</t>
  </si>
  <si>
    <t>Nombre Proyecto</t>
  </si>
  <si>
    <t>Cod
Producto
DNP</t>
  </si>
  <si>
    <t>DEPENDENCIA</t>
  </si>
  <si>
    <t>Posición Presupuestal/ Codigo CCPET</t>
  </si>
  <si>
    <t>Nombre Codigo  CCPET</t>
  </si>
  <si>
    <t>Área 
funcional</t>
  </si>
  <si>
    <t>Nombre actividad</t>
  </si>
  <si>
    <t>DESCRIPCION DETALLADA DE LA CONTRATACION RELACIONADA CON EL CODIGO CCPET</t>
  </si>
  <si>
    <t>LINEA OPERATIVA
PDSP</t>
  </si>
  <si>
    <t>CATEGORIA OPERATIVA
PDSP</t>
  </si>
  <si>
    <t>FUT
Actividad</t>
  </si>
  <si>
    <t>Perfil del 
Responsable Cargo</t>
  </si>
  <si>
    <t>Nombres y Apellidos</t>
  </si>
  <si>
    <t>Fecha Inicial 
(AAAA-MM-DD)</t>
  </si>
  <si>
    <t>Duracion
(Meses)</t>
  </si>
  <si>
    <t>Unidad
Medida
Actividad</t>
  </si>
  <si>
    <t>VERIFICACIÓN</t>
  </si>
  <si>
    <t>CANTIDAD
PROGRAMADA
I TRIMESTRE</t>
  </si>
  <si>
    <t>CANTIDAD
PROGRAMADA
II TRIMESTRE</t>
  </si>
  <si>
    <t>CANTIDAD
PROGRAMADA
III TRIMESTRE</t>
  </si>
  <si>
    <t>CANTIDAD
PROGRAMADA
IV TRIMESTRE</t>
  </si>
  <si>
    <t>DETALLE INVERSION</t>
  </si>
  <si>
    <t>Centro
Gestor</t>
  </si>
  <si>
    <t>POAI 2024</t>
  </si>
  <si>
    <t>VALOR POAI
PROGRAMADO</t>
  </si>
  <si>
    <t>RECURSOS
PROPIOS</t>
  </si>
  <si>
    <t>RENTAS
CEDIDAS</t>
  </si>
  <si>
    <t>TRANSFER</t>
  </si>
  <si>
    <t>1-0100</t>
  </si>
  <si>
    <t>3-2703</t>
  </si>
  <si>
    <t>3-2704</t>
  </si>
  <si>
    <t>3-2705</t>
  </si>
  <si>
    <t>3-2825</t>
  </si>
  <si>
    <t>3-2828</t>
  </si>
  <si>
    <t>3-2829</t>
  </si>
  <si>
    <t>3-2830</t>
  </si>
  <si>
    <t>3-2833</t>
  </si>
  <si>
    <t>3-2839</t>
  </si>
  <si>
    <t>3-2845</t>
  </si>
  <si>
    <t>3-2849</t>
  </si>
  <si>
    <t>3-2850</t>
  </si>
  <si>
    <t>3-2859</t>
  </si>
  <si>
    <t>3-2860</t>
  </si>
  <si>
    <t>3-2869</t>
  </si>
  <si>
    <t>3-2878</t>
  </si>
  <si>
    <t>3-2879</t>
  </si>
  <si>
    <t>3-2880</t>
  </si>
  <si>
    <t>3-2889</t>
  </si>
  <si>
    <t>3-2890</t>
  </si>
  <si>
    <t>3-2891</t>
  </si>
  <si>
    <t>3-2892</t>
  </si>
  <si>
    <t>3-2897</t>
  </si>
  <si>
    <t>3-2898</t>
  </si>
  <si>
    <t>3-2899</t>
  </si>
  <si>
    <t>3-7110</t>
  </si>
  <si>
    <t>3-7210</t>
  </si>
  <si>
    <t>3-7410</t>
  </si>
  <si>
    <t>3-7510</t>
  </si>
  <si>
    <t>3-7619</t>
  </si>
  <si>
    <t>3-3600</t>
  </si>
  <si>
    <t>3-3605</t>
  </si>
  <si>
    <t>3-3700</t>
  </si>
  <si>
    <t>3-3705</t>
  </si>
  <si>
    <t>Recurso
Ordinario 
plan plurianual</t>
  </si>
  <si>
    <t>Devoluciones
 conven</t>
  </si>
  <si>
    <t>Sanciones</t>
  </si>
  <si>
    <t>rend.dev
y sanciones</t>
  </si>
  <si>
    <t>Licores
extranjeros</t>
  </si>
  <si>
    <t>SSF licor
extranjero</t>
  </si>
  <si>
    <t>SSF Vino
extranjero</t>
  </si>
  <si>
    <t>Cerveza
nacional</t>
  </si>
  <si>
    <t>Cerveza
extranjera</t>
  </si>
  <si>
    <t>SSF cerveza
extranj</t>
  </si>
  <si>
    <t>Difere ciga
extranje</t>
  </si>
  <si>
    <t>SSF adva
cig extranj</t>
  </si>
  <si>
    <t>Loterias
foráneas</t>
  </si>
  <si>
    <t>SSF loterías
foránea</t>
  </si>
  <si>
    <t>Apuest perman
chance</t>
  </si>
  <si>
    <t>SSF Apuestas
permane</t>
  </si>
  <si>
    <t>SSF Premnocobra
lote</t>
  </si>
  <si>
    <t>SSF Prem
no cobrada</t>
  </si>
  <si>
    <t>Coljuegos</t>
  </si>
  <si>
    <t>SSF
Coljuegos</t>
  </si>
  <si>
    <t>Loteria
Cundinamarca</t>
  </si>
  <si>
    <t>loteria Cund
colcien</t>
  </si>
  <si>
    <t>Rifas Socapuc
Loteri</t>
  </si>
  <si>
    <t>SSF Socapuc
Rifas Cu</t>
  </si>
  <si>
    <t>SSF Imp
ganadorlotCu</t>
  </si>
  <si>
    <t>SSF loteria
de Cundi</t>
  </si>
  <si>
    <t>S Part
licorera Cund</t>
  </si>
  <si>
    <t>S Licor
Otros Deptos</t>
  </si>
  <si>
    <t>S Monop
alcohol Cund</t>
  </si>
  <si>
    <t>S Dere expl
prod Cun</t>
  </si>
  <si>
    <t>S SSF
Monopol extran</t>
  </si>
  <si>
    <t>SGP salud
oferta</t>
  </si>
  <si>
    <t>Ren fin
oferta</t>
  </si>
  <si>
    <t>SGP
salud pública</t>
  </si>
  <si>
    <t>Rendimientos
SGP sal</t>
  </si>
  <si>
    <t>ASEGURAMIENTO Y PRESTACIÓN INTEGRAL DE SERVICIOS DE SALUD</t>
  </si>
  <si>
    <t>INTERSUBSECTORIAL SALUD</t>
  </si>
  <si>
    <t>Cofinanciar la Unidad de Pago por Capitación del Régimen Subsidiado (UPC-S), para los 116 municipios de Cundinamarca</t>
  </si>
  <si>
    <t>FORTALECIMIENTO EN LA COFINANCIACIÓN DE LA UNIDAD DE PAGO POR CAPITACIÓN DEL RÉGIMEN SUBSIDIADO (UPC-S), PARA LOS 116 MUNICIPIOS DE CUNDINAMARCA</t>
  </si>
  <si>
    <t>ASEGURAMIENTO</t>
  </si>
  <si>
    <t>Hacer seguimiento de Listados Censales y evaluar la cobertura de afiliación.</t>
  </si>
  <si>
    <t>Número</t>
  </si>
  <si>
    <t>Determinar los montos por fuente financiamiento a trasferir a la ADRES.</t>
  </si>
  <si>
    <t>Porcentaje</t>
  </si>
  <si>
    <t xml:space="preserve">Realizar la captura de la información de las diferentes Redes prestadoras y el reporte oportuno a las plataformas. </t>
  </si>
  <si>
    <t>Coordinar las actividades de inspección, vigilancia y control del SSGS en el territorio para el régimen subsidiado y contributivo.</t>
  </si>
  <si>
    <t>FORTALECIMIENTO A LA AFILIACIÓN CON PRESTACIÓN DE SERVICIOS DE SALUD A LA POBLACIÓN NO ASEGURADA Y EXTRANJERA</t>
  </si>
  <si>
    <t>Gestionar las solicitudes para los Servicios de salud a la Población que así lo requiera.</t>
  </si>
  <si>
    <t>Tramitar los contratos de Prestaciones de Salud a la PPNA y extranjera, incluida la PVCA con enfoque diferencial.</t>
  </si>
  <si>
    <t>Contratar con la red adscrita la prestación de salud para la PPNA y extranjera, incluida la PVCA con enfoque diferencial.</t>
  </si>
  <si>
    <t>Contratar con la red no adscrita la para la PPNA y extranjera, incluida la PVCA con enfoque diferencial.</t>
  </si>
  <si>
    <t xml:space="preserve">Determinar el valor a pagar por los servicios y tecnologías no contenidos en el POS a PPNA y extranjera, incluida la PVCA con enfoque diferencial. </t>
  </si>
  <si>
    <t>Tramitar el pago de cartera por prestación de servicios a  la PPNA y extranjera, incluida la PVCA – Sin respaldo contractual.</t>
  </si>
  <si>
    <t>Coordinar el pago de cartera con vigencias anteriores.</t>
  </si>
  <si>
    <t>Concurrir en la financiación con la operación de la prestación de servicios en la red adscrita del Departamento.</t>
  </si>
  <si>
    <t>Realizar seguimiento a las IPS y los municipios  en lo definido en la resolución para actividades de PyD en salud y la afiliación de la población no asegurada.</t>
  </si>
  <si>
    <t>Efectuar mesas de trabajo con los líderes de EAPB y el seguimiento en la implementación a las RIAS.</t>
  </si>
  <si>
    <t>Hacer seguimiento a la red contratada y municipios descentralizados (PAMEC), garantizando la oportunidad y satisfacción de la atención en salud.</t>
  </si>
  <si>
    <t>Ejecutar seguimiento y verificación a la afiliación de la población extranjera y PPNA.</t>
  </si>
  <si>
    <t xml:space="preserve"> Salud pública</t>
  </si>
  <si>
    <t xml:space="preserve"> Implementar la Red Departamental de Urgencias, acorde a los nodos regionales</t>
  </si>
  <si>
    <t>Mejoramiento y reorganización del Sistema de Atención de Urgencias en Emergencias y Desastres del departamento de   Cundinamarca</t>
  </si>
  <si>
    <t>CRUE</t>
  </si>
  <si>
    <t>Coordinar de manera integral y  oportuna la atencion de urgencias emergencias y desastres.</t>
  </si>
  <si>
    <t>Gestionar la adquisición del  transporte terrestre y aéreo de pacientes</t>
  </si>
  <si>
    <t>Realizar la gestión para el mantenimiento de maquinaria y equipos de la red departamental de urgencias</t>
  </si>
  <si>
    <t>Realizar la gestión para la dotación de maquinaria y equipos e insumos a la red departamental de urgencias</t>
  </si>
  <si>
    <t>Aseguramiento y Prestación integral de servicios de salud</t>
  </si>
  <si>
    <t>Intersubsectorial</t>
  </si>
  <si>
    <t xml:space="preserve"> Apalancar financieramente el 100% de las ESE de la red pública departamental y la EAPB CONVIDA</t>
  </si>
  <si>
    <t>Optimización en la capacidad técnica, administrativa, financiera y operativa de la red pública de prestadores de servicios de salud y EAPB convida del departamento de Cundinamarca</t>
  </si>
  <si>
    <t>DAF</t>
  </si>
  <si>
    <t>Realizar el apalancamiento financiero de las ESEs que conforman la red pública del Departamento de Cundinamarca</t>
  </si>
  <si>
    <t xml:space="preserve"> Mantener al 100% el apoyo a la gestión administrativa y financiera en  la red pública departamental  de salud.</t>
  </si>
  <si>
    <t>Realizar Transferencias de recursos de ley a los tribunales de ética de enfermeria</t>
  </si>
  <si>
    <t>Realizar Transferencias de recursos  de ley a COLCIENCIAS.</t>
  </si>
  <si>
    <t>Realizar la Transferencia de recursos de ley al Hospital Universitario de la samaritana de Cundinamarca.</t>
  </si>
  <si>
    <t>Contratar Interventoría en los términos de Ley al Contrato de Concesión No.002 de 2003.</t>
  </si>
  <si>
    <t xml:space="preserve">Realizar Transferencias de recursos de ley a los tribunales de ética de médica y  odontológica </t>
  </si>
  <si>
    <t>Realizar actividades posteriores e inherentes a la liquidación de las ESEs</t>
  </si>
  <si>
    <t>Realizar la gestión para el mantenimiento preventivo y correctivo de los vehículos de la dirección de Salud Publica</t>
  </si>
  <si>
    <t>Realizar la gestión para la adquisición de combustible para los vehículos de la dirección de Salud Pública.</t>
  </si>
  <si>
    <t>Realizar la gestión documental de la secretaria de Salud​</t>
  </si>
  <si>
    <t>FORTALECIMIENTO A LA RED DE PRESTADORES DE SERVICIOS DE SALUD Y EL SISTEMA OBLIGATORIO DE GARANTÍA DE CALIDAD EN EL DEPARTAMENTO DE CUNDINAMARCA</t>
  </si>
  <si>
    <t>DDS</t>
  </si>
  <si>
    <t>Asistir técnicamente a los prestadores públicos de la red Departamental en el contexto de los lineamientos de PAIS, MAITE y RIAS ajustadas acorde a la propuesta viabilizada del programa territorial de rediseño, reorganización y modernización de la red.</t>
  </si>
  <si>
    <t>Realizar seguimiento a la implementación del plan de trabajo y el cumplimiento de metas establecidas para conformar las regiones salud</t>
  </si>
  <si>
    <t xml:space="preserve">Evaluar la pertinencia técnica y completitud de los proyectos de infraestructura y dotación de las regiones de salud </t>
  </si>
  <si>
    <t xml:space="preserve"> Implementar en el 100% de las Empresas Sociales del Estado  el plan de mejoramiento de la calidad.</t>
  </si>
  <si>
    <t xml:space="preserve"> Salud y protección social</t>
  </si>
  <si>
    <t>Inspeccción, Vigilancia y control.</t>
  </si>
  <si>
    <t>Fortalecimiento de la autoridad sanitaria con la ejecución de acciones de inspección, vigilancia y control en el departamento de Cundinamarca.</t>
  </si>
  <si>
    <t>IVC</t>
  </si>
  <si>
    <t>Realizar visitas de I.V.C.en el marco del SGSSS</t>
  </si>
  <si>
    <t>Realizar visitas de I.V.C. en la gestion de los recursos del sector salud municipal.</t>
  </si>
  <si>
    <t xml:space="preserve">Realizar visitas de I.V.C. a establecimientos farmaceuticos,tiendas naturistas y otros </t>
  </si>
  <si>
    <t>Efectuar la incineracion de medicamentos y/o dispositivos medicos decomisados.</t>
  </si>
  <si>
    <t>Realizar convenio para fortalecer  talento humano que realiza acciones de inspección, vigilancia y control.</t>
  </si>
  <si>
    <t>Ejercer I.V.C. en los programas de: farmacovigilancia/tecnovigilancia/reactivovigilancia y mantenimiento hospitalario en el departamento de Cundinamarca.</t>
  </si>
  <si>
    <t xml:space="preserve"> SALUD Y PROTECCIÓN SOCIAL</t>
  </si>
  <si>
    <t xml:space="preserve"> Implementar  el Fondo Rotatorio de Estupefacientes de Cundinamarca</t>
  </si>
  <si>
    <t>FORTALECIMIENTO DEL SISTEMA DE VIGILANCIA  , SEGUIMIENTO Y CONTROL DE LA GESTIÓN DEL PROCESO DE MEDICAMENTOS MONOPOLIO DEL ESTADO EN EL DEPARTAMENTO DE CUNDINAMARCA</t>
  </si>
  <si>
    <t>Realizar mesas de trabajo a nivel Nacional y Departamental con los diferentes actores.</t>
  </si>
  <si>
    <t>Realizar Visitas de Inspección, Vigilancia y Control para el manejo de Los Medicamentos de Control Especial a los prestadores de Servicios de salud y establecimientos farmaceuticos en el Departamento</t>
  </si>
  <si>
    <t>Aseguramiento y prestación integral de servicios de salud</t>
  </si>
  <si>
    <t xml:space="preserve"> Mantener al 100% el apoyo a la gestión administrativa y financiera en la red pública departamental de salud.</t>
  </si>
  <si>
    <t>FORTALECIMIENTO TÉCNICO JURÍDICO DE LAS DEPENDENCIAS DE LA SECRETARIA DE SALUD DE CUNDINAMARCA Y LA RED PÚBLICA DE LOS HOSPITALES DEL DEPARTAMENTO. CUNDINAMARCA</t>
  </si>
  <si>
    <t>JURIDICA</t>
  </si>
  <si>
    <t xml:space="preserve">Brindar apoyo en las diferentes actividades jurídicas a las dependencias de la Secretaria de salud. </t>
  </si>
  <si>
    <t>Conformar en las 53 ESESs Juntas Asesoras Comunitarias</t>
  </si>
  <si>
    <t>ASISTENCIA TECNICA PARA LA CREACION ACTIVACION Y FUNCIONAMIENTO DE LAS FORMAS DE PARTICIPACIÓN SOCIAL EN SALUD EN EL DEPARTAMENTO DE CUNDINAMARCA</t>
  </si>
  <si>
    <t>PARTICIPACION</t>
  </si>
  <si>
    <t xml:space="preserve">Asistir técnicamente de forma presencial y virtual a las 116 alcaldías y 53 ESEs  del departamento, para la creación y desarrollo de las formas de participación social en salud. </t>
  </si>
  <si>
    <t>Asistir técnicamente para la construcción de la estructura metodológica para conformar las juntas asesoras comunitarias</t>
  </si>
  <si>
    <t>Asistir técnicamente  para seguimiento a las actividades construidas en el plan de acción de política pública de participación social en salud</t>
  </si>
  <si>
    <t>Asistir técnicamente para desarrollar la estrategia de defensoría del usuario en alcaldías y hospitales.</t>
  </si>
  <si>
    <t xml:space="preserve">Fortalecimiento a la gestión y dirección de la administración pública territorial </t>
  </si>
  <si>
    <t>1000</t>
  </si>
  <si>
    <t xml:space="preserve"> Mantener en los  53  hospitales  públicos  la estrategia de humanización en la prestación de servicios de salud.</t>
  </si>
  <si>
    <t>Fortalecimiento asistencia técnica en planeación estrat. en salud, la red pública hospit. mediante la gestión  de  humanizacion y  manejo de la informac. para soporte de la toma de decisiones en el fortalec. de la autoridad sanitaria en   Cundinamarca</t>
  </si>
  <si>
    <t>PLANEACION</t>
  </si>
  <si>
    <t>Establecer un modelo de Humanización articulado con el SIGC con el Desarrollo de Jornadas del Nodo de Humanización.</t>
  </si>
  <si>
    <t>Establecer un programa de seguimiento de la satisfacción al cliente interno y cliente externo de la SSC</t>
  </si>
  <si>
    <t>Asistir el 100% de entidades territoriales municipales y hospitales de la red pública en el proceso de planeación estratégica.</t>
  </si>
  <si>
    <t>Asistir técnicamente la formulación, seguimiento y evaluación de los planes Dpto.</t>
  </si>
  <si>
    <t>Asistir técnicamente formulación, evaluación, control, de proyectos y presupuesto de los planes del Dpto.</t>
  </si>
  <si>
    <t>Asistir técnicamente a los  Entes Territoriales municipales en el proceso  de planeación operativa de los recursos y actividades a ejecutar en la  vigencia y  uso de la plataforma web GESTION PDSP del Ministerio de Salud para su reporte.</t>
  </si>
  <si>
    <t>Asistir técnicamente en la formulación, seguimiento y evaluación a los planes hospitalarios de las 35 ESE´s del Dpto.</t>
  </si>
  <si>
    <t>Implementar el sistema interoperable de información necesario  en la red hospitalaria del Departamento.</t>
  </si>
  <si>
    <t>Implementar el sistema de información misional de la Secretaria de Salud de Cundinamarca</t>
  </si>
  <si>
    <t>Realizar el 80% de las acciones del plan de implementación de la Política Pública para el manejo de la información.</t>
  </si>
  <si>
    <t xml:space="preserve"> Fortalecimiento a la gestión y dirección de la administración pública territorial</t>
  </si>
  <si>
    <t xml:space="preserve"> intersubsectorial Gobierno</t>
  </si>
  <si>
    <t>Fortalecimiento  de la autoridad sanitaria a través de la vigilancia de la salud pública como función esencial de la salud individual y colectiva del  departamento de Cundinamarca</t>
  </si>
  <si>
    <t>SP</t>
  </si>
  <si>
    <t>Asistir técnicamente para el cumplimiento  de los lineamientos de vigilancia de EISP</t>
  </si>
  <si>
    <t>Asistir a la red de unidades notificadoras frente a la calidad de los registros  de hechos vitales (nacimientos y defunciones)</t>
  </si>
  <si>
    <t>Realizar  intervenciones de vigilancia epidemiológica a brotes, epidemias en el departamento</t>
  </si>
  <si>
    <t>Asistir técnicamente en la vigilancia de los eventos emergentes  de interes en salud publica</t>
  </si>
  <si>
    <t>Realizar seguimiento a casos de los eventos emergentes  de interes en salud publica.</t>
  </si>
  <si>
    <t xml:space="preserve">Asistir técnicamente a los 116 municipios para el Fortalecimiento de los procesos de la  gestión de la salud publica </t>
  </si>
  <si>
    <t xml:space="preserve">Realizar  asistencia técnica para la implementación de la estrategia del modelo atención primaria en salud  en el marco de la normatividad vigente 
</t>
  </si>
  <si>
    <t xml:space="preserve"> Realizar Acciones de Promoción de la salud con la estrategia del modelo de Atención Primaria En Salud Región Que Progresa</t>
  </si>
  <si>
    <t xml:space="preserve">Realizar Asistencia Técnica a los 116 municipios con la estrategia de Información, Educación y comunicación (IEC)
</t>
  </si>
  <si>
    <t>Realizar Campañas de información de las acciones de Salud Pública dirigidas a la población del departamento de Cundinamarca</t>
  </si>
  <si>
    <t xml:space="preserve">Realizar la gestion administrativa y financiera de la direccion de salud publica del departamento de Cundinamarca </t>
  </si>
  <si>
    <t>Adquirir vehiculos para el  fortalecimiento de las estrategias de APS en las regiones de salud.</t>
  </si>
  <si>
    <t>Implementar el sistema de gestión de calidad  en el laboratorio acorde a los requisitos de la Resolución 1619 de 2015 y a la norma ISO IEC 17025:2017.</t>
  </si>
  <si>
    <t>Adquirir la tecnología biomédica según se requiera para la mejora continua del laboratorio</t>
  </si>
  <si>
    <t>Realizar las actividades requeridas para el  aseguramiento de la calidad del laboratorio para garantizar la validez de los resultados emitidos.</t>
  </si>
  <si>
    <t>Asistir técnicamente las redes de laboratorios de los 116 municipios del departamento</t>
  </si>
  <si>
    <t>Realizar análisis de evaluación externa a la red de laboratorios de los 116 municipios del departamento</t>
  </si>
  <si>
    <t>Realizar análisis en apoyo a la vigilancia de eventos de interés en S.P. y ambiental, brotes y emergencias en los 116 municipios</t>
  </si>
  <si>
    <t>Realizar análisis en apoyo a la vigilancia de eventos de interés en S.P. en los 116 municipios</t>
  </si>
  <si>
    <t>Realizar el análisis de enfermedades emergentes en el laboratorio de salud pública.</t>
  </si>
  <si>
    <t>Salud Pública</t>
  </si>
  <si>
    <t xml:space="preserve"> Implementar en 40 municipios las líneas estratégicas de la Política Pública para el fomento de la seguridad y salud de los trabajadores.</t>
  </si>
  <si>
    <t xml:space="preserve"> Implementación de  la Política Pública de Seguridad y Salud en el Trabajo en el departamento de Cundinamarca</t>
  </si>
  <si>
    <t>Realizar vigilancia epidemiológica por exposición a organofosforados en la población trabajadora informal.</t>
  </si>
  <si>
    <t>Realizar acciones de gestión del riesgo ocupacional de trabajadores informales y formales</t>
  </si>
  <si>
    <t>Asistir técnicamente a municipios priorizados en la implementación de las líneas estratégicas de Política Pública, sin requerir la adopción de la misma.</t>
  </si>
  <si>
    <t xml:space="preserve"> SALUD PÚBLICA</t>
  </si>
  <si>
    <t>FORTALECIMIENTO DE LOS ESTILOS DE VIDA SALUDABLES, LA DETECCION TEMPRANA DE LAS ENFERMEDADES CRONICAS NO TRANSMISIBLES Y LAS ALTERACIONES BUCALES EN EL DEPARTAMENTO DE CUNDINAMARCA</t>
  </si>
  <si>
    <t>Realizar visitas de asistencia técnica a los entes territoriales para la detección temprana de riesgos asociados a hipertensión en población de 20 a 69 años</t>
  </si>
  <si>
    <t xml:space="preserve">Realizar a través de las IPS del departamento acciones de concurrencia para la detección temprana de riesgos asociados a hipertensión en los entornos de convivencia </t>
  </si>
  <si>
    <t>Realizar visitas de asistencia técnica a los entes territoriales para la promoción de estilos de vida saludables a la población en todos los momentos del curso de vida</t>
  </si>
  <si>
    <t>Realizar campañas de información, educación y comunicación para la promoción de estilos de vida saludables.</t>
  </si>
  <si>
    <t xml:space="preserve">Realizar en los municipios del departamento acciones de concurrencia departamental, relacionadas con la promoción de estilos de vida saludables. </t>
  </si>
  <si>
    <t>Asistencia Tecnica en el talento humano para la implementación de la estrategia Cundinamarca más sonriente en  60 municipios</t>
  </si>
  <si>
    <t>Realizar concurrencia a través de las Empresas Sociales del Estado en intervenciones de promoción y fomento de la salud bucal.</t>
  </si>
  <si>
    <t>Reralizar detección temprana de Diabetes en un  12.44% de la población entre los 20 y 69 años</t>
  </si>
  <si>
    <t>Realizar visitas de asistencia técnica a los entes territoriales para la detección temprana de riesgos asociados a Diabetes en población de 20 a 69 años</t>
  </si>
  <si>
    <t>Garantizar el 100% de las aseguradoras implmenten una ruta de atención en cáncer para atender la población en riesgo</t>
  </si>
  <si>
    <t>Realizar asistencias técnicas a los actores del sistema de salud sobre Rutas Integrales de Atención del cáncer</t>
  </si>
  <si>
    <t xml:space="preserve">Realizar a través de las IPS del departamento acciones de concurrencia para la detección temprana de riesgos asociados a cáncer en los entornos de convivencia </t>
  </si>
  <si>
    <t>Asistir técnicamente a las aseguradoras en las fases de implementación de una ruta de atención en cáncer</t>
  </si>
  <si>
    <t>Implementación de estrategias alimentarias saludables para la garantía del derecho a la alimentación en el Departamento de Cundinamarca</t>
  </si>
  <si>
    <t>Realizar la implementación del Programa Madre Canguro en las ESES del Departamento, mediante el fortalecimiento de capacidades en el talento humano.</t>
  </si>
  <si>
    <t xml:space="preserve">Realizar la implementación de las salas de lactancia materna. </t>
  </si>
  <si>
    <t>Realizar la implementación de la estrategia IAMII en las ESES a través del acompañamiento técnico, capacitación y asesoría.</t>
  </si>
  <si>
    <t>Certificar instituciones en IAMI a través de proceso de evaluación externa de la estrategia con enfoque integral.</t>
  </si>
  <si>
    <t>Realizar la concurrencia de Lactancia materna para el Departamento.</t>
  </si>
  <si>
    <t xml:space="preserve">Realizar asistencia técnica para el funcionamiento de los 3 bancos de leche humana del departamento </t>
  </si>
  <si>
    <t>Realizar asistencia técnica  en la implementación de estrategias saludables y proyectos de seguridad alimentaria y nutricional</t>
  </si>
  <si>
    <t>Realizar asistencia técnica a actores comunitarios e institucionales en la RIAS materno perinatal.</t>
  </si>
  <si>
    <t>Establecer la mesa de seguimiento para la garantía de la atención en nutrición a gestantes.</t>
  </si>
  <si>
    <t>Realizar concurrencia en RIAS materno perinatal específicamente en las acciones de nutrición</t>
  </si>
  <si>
    <t xml:space="preserve"> Implementar 4 ESEs como Centros Regionales de atención integral a la desnutrición aguda en menores de 5 años.</t>
  </si>
  <si>
    <t>Realizar  asistencia técnica  a actores comunitarios e institucionales en la ruta de promoción y mantenimiento en primera infancia</t>
  </si>
  <si>
    <t>Brindar asistencia técnica y acompañamiento a actores comunitarios e institucionales en la ruta de manejo integral de la desnutrición aguda en menores de 5 años.</t>
  </si>
  <si>
    <t>Realizar  asistencia técnica  a actores comunitarios e institucionales en la ruta de manejo integral de la desnutrición aguda en menores de 5 años.</t>
  </si>
  <si>
    <t>Realizar la Conformación de redes de apoyo comunitario a la lactancia materna y la alimentación infantil.</t>
  </si>
  <si>
    <t>Realizar el fortalecimiento del  sistema de vigilancia nutricional y el Mantenimiento software MANGO.</t>
  </si>
  <si>
    <t xml:space="preserve"> Inspección, Vigilancia y Control </t>
  </si>
  <si>
    <t xml:space="preserve"> Mantener  el 90% de las  acciones de Inspección,  Vigilancia y Control en  los objetos sanitarios de los municipios categorías  4,5 y 6.</t>
  </si>
  <si>
    <t>Implementación de las acciones de Inspección, Vigilancia y Control sanitario para prevenir, mitigar y disminuir los factores de riesgo de la salud pública del departamento de Cundinamarca.</t>
  </si>
  <si>
    <t>Asistir técnicamente y realizar IVC en la línea de seguridad química, a demanda.</t>
  </si>
  <si>
    <t>Atender las emergencias por exposición de sustancias químicas, a demanda.</t>
  </si>
  <si>
    <t>Elaborar Concepto y Autorizaciones Sanitarias a los sujetos y establecimientos de la línea de químico.</t>
  </si>
  <si>
    <t>Realizar Asistencia técnica a los establecimientos de preparación y consumo de alimentos.</t>
  </si>
  <si>
    <t xml:space="preserve">Realizar acciones de IVC a objetos de vigilancia sanitaria de interés de salud ambiental. </t>
  </si>
  <si>
    <t>Adelantar acciones de IVC a sujetos y establecimientos susceptibles de vigilancia.</t>
  </si>
  <si>
    <t>Realizar Asistencia técnica en acciones de IVC</t>
  </si>
  <si>
    <t>Realizar acciones de IVC (Inspección, Vigilancia y Control) sanitario para atender la emergencia de los factores de riesgo que afectan la salud humana y el control de las zoonosis.</t>
  </si>
  <si>
    <t>Realizar las  sesiones ordinarias del consejo territorial de salud ambiental que están dadas por norma.</t>
  </si>
  <si>
    <t>Adelantar acciones de seguimiento a las actividades comerciales e industriales para la reducción de factores de riesgo sanitario que afectan la salud de la población.</t>
  </si>
  <si>
    <t xml:space="preserve"> Elaborar 40 mapas de riesgo de fuentes de abastecimiento de los sistemas de acueducto ubicados en la jurisdicción de los municipios de la Cuenca del Rio Bogotá de responsabilidad departamental.​</t>
  </si>
  <si>
    <t>Identificar factores de riesgo del ambiente que afectan salud humana.</t>
  </si>
  <si>
    <t>Realizar Análisis de sustancias de interés sanitario.</t>
  </si>
  <si>
    <t>Recopilar información para elaboración de mapa de riesgo.</t>
  </si>
  <si>
    <t xml:space="preserve"> Implementar en 60 municipios priorizados, estrategias orientadas a la prevención de conductas suicidas y los diferentes tipos de violencia </t>
  </si>
  <si>
    <t>Implementación de la salud mental a través de estrategias de prevención en el departamento de Cundinamarca</t>
  </si>
  <si>
    <t>Desarrollar capacidades para la implementación de estrategias y acciones como respuesta integral en Salud Mental convivencia social en los municipios del departamento.</t>
  </si>
  <si>
    <t>Realizar seguimientos a la ejecución de acciones de protección específica y detección temprana a través de las acciones de concurrencia en salud mental, con base a los lineamientos en salud mental</t>
  </si>
  <si>
    <t>Realizar acciones de promoción por medio de concurrencia en salud mental para la  prevención de conducta suicida y los diferentes tipos de violencia</t>
  </si>
  <si>
    <t xml:space="preserve">Implementar estrategias preventivas de desarrollo de capacidades acorde a las necesidades de los territorios. </t>
  </si>
  <si>
    <t xml:space="preserve">Establecer dispositivos comunitarios (ZOE, ZOEC, ZOL, ZOU) en los municipios priorizados por el departamento. </t>
  </si>
  <si>
    <t>SALUD PÚBLICA</t>
  </si>
  <si>
    <t xml:space="preserve"> Implementar en  las 53 IPS públicas los Servicios Amigables para jóvenes (SSAAJ).</t>
  </si>
  <si>
    <t xml:space="preserve">Implementación de las estrategias de la Dimensión de sexualidad derechos sexuales y derechos reproductivos del departamento de Cundinamarca. </t>
  </si>
  <si>
    <t>Realizar asistencias técnicas a los profesionales de la salud de las IPS y EAPB del Departamento para actualización de Métodos de Planificación, Criterios de Elegibilidad OMS, Planificación Adolescentes, Anticoncepción de Emergencia, consulta preconcepcional y reconocimiento de los derechos sexuales y derechos reproductivos.</t>
  </si>
  <si>
    <t>Realizar desarrollo de competencias técnicas en  la Ruta de Atención a Víctimas de Violencia Sexual y a la Identificación y manejo de las Violencias Basadas en Género.</t>
  </si>
  <si>
    <t>Asistir técnicamente para la puesta en marcha de los Servicios Amigables en Salud para Adolescentes y Jóvenes a nivel municipal en los 116 municipios del Departamento en articulación de la implementación de la Ruta de promoción y mantenimiento.</t>
  </si>
  <si>
    <t>Realizar acciones de concurrencia para la puesta en marcha de los servicios amigables en salud para adolescentes y jóvenes en las 53 ips públicas de la red  del departamento en articulación con  la ruta de promoción y mantenimiento</t>
  </si>
  <si>
    <t xml:space="preserve">Realizar acciones de concurrencia a los 57 municipios  para el desarrollo de capacidades a los profesionales de salud en derechos sexuales y reproductivos </t>
  </si>
  <si>
    <t xml:space="preserve"> Implementar el 100% plan de acción de morbilidad materna extrema.</t>
  </si>
  <si>
    <t>Desarrollar capacidades a los actores intersectoriales y transectoriales en los lineamientos técnicos y operativos en la RIA Materno Perinatal.</t>
  </si>
  <si>
    <t>Realizar mesas de trabajo con EAPB, DDS y Aseguramiento con el fin de articular acciones para el seguimiento de casos de Sifilis gestacional en el departamebto</t>
  </si>
  <si>
    <t xml:space="preserve">Implementar  un plan de trabajo para la reducción de la morbilidad materna extrema en articulación con las demás direcciones de la secretaria de salud de Cundinamarca y agentes que intervienen en la atención de la gestante. </t>
  </si>
  <si>
    <t>Realizar acciones de concurrencia a los 116 municipios para el desarrollo de capacidades a los profesionales de salud en los lineamientos técnicos y operativos en la RIA materno perinatal.</t>
  </si>
  <si>
    <t>0301</t>
  </si>
  <si>
    <t xml:space="preserve"> Realizar al 92% de gestantes 4 o más controles prenatales.</t>
  </si>
  <si>
    <t>Realizar asistencias técnicas a los profesionales de la salud de las IPS y EAPB del Departamento para actualización de las guías de práctica clínica para la atención integral de las ITS, VIH, hepatitis B y C</t>
  </si>
  <si>
    <t xml:space="preserve"> 
SALUD PÚBLICA</t>
  </si>
  <si>
    <t xml:space="preserve"> intersubsectorial salud</t>
  </si>
  <si>
    <t xml:space="preserve"> Implementar en 20 municipios con mayor carga de tuberculosis las acciones del plan estratégico departamental “Hacia el fin de la tuberculosis" en la línea estratégica 1 y 2.</t>
  </si>
  <si>
    <t>FORTALECIMIENTO TECNICO DE LAS ENFERMEDADES TRASMISIBLES EN EL DEPARTAMENTO DE CUNDINAMARCA</t>
  </si>
  <si>
    <t>Realizar asistencia técnica y seguimiento en la aplicación de  los lineamientos técnicos y operativos del programa de Tuberculosis a los actores del SGSSS acorde a la normatividad vigente en los 116 municipios del departamento</t>
  </si>
  <si>
    <t>Realizar seguimiento en la implementación de las líneas estratégicas del plan departamental y nacional hacia el fin de la tuberculosis 2016 -2025 en los municipios priorizados en el departamento</t>
  </si>
  <si>
    <t>Efectuar seguimiento al diagnóstico, tratamiento y control de la infección en tuberculosis en los 116 municipios</t>
  </si>
  <si>
    <t>Desarrollar en articulación con los municipios priorizados estrategias para  la conformación y mantenimiento de organizaciones de base comunitaria que trabajen en la prevención y control de la tuberculosis</t>
  </si>
  <si>
    <t xml:space="preserve">Implementar una estrategia en los municipios priorizados  para  la conformación y mantenimiento de organizaciones de base comunitaria que trabajen en la prevención y control de la tuberculosis. </t>
  </si>
  <si>
    <t>Realizar acciones de  seguimiento a pacientes Hansen, convivientes y pacientes beneficiados con subsidio tendientes a la prevención y manejo de la enfermedad de Hansen en municipios priorizados</t>
  </si>
  <si>
    <t>Desarollar  competencias técnicas de los municipios, EAPB, IPS para la gestión de los planes, programas y proyectos dirigidos a la eliminicación de la enfermedad de Hansen en los 116 municipios del departamento</t>
  </si>
  <si>
    <t>Mantener el 95% de la cobertura útil de vacunación, en los biológicos contemplados en el Plan Ampliado de Inmunización.</t>
  </si>
  <si>
    <t xml:space="preserve">Realizar alianzas con las instituciones formadoras de recursos humanos para fortalecer el conocimiento en el programa ampliado de inmunizaciones. </t>
  </si>
  <si>
    <t xml:space="preserve">Realizar búsqueda, canalización y seguimiento a las cohortes en los municipios categoría 4,5 y 6 según el curso de vida, con el fin de mejorar coberturas de vacunación. </t>
  </si>
  <si>
    <t xml:space="preserve">Efectuar asistencias técnicas encaminadas al monitoreo de los 13 componentes del programa y a el seguimiento de resultados administrativos de vacunación. </t>
  </si>
  <si>
    <t>Adquirir equipos e insumos de la red de frio para la atención de los eventos de interés en salud pública.</t>
  </si>
  <si>
    <t xml:space="preserve">Realizar el mantenimiento preventivo, correctivo y predictivo, el sistema de monitoreo continuo, calificación y calibración de los equipos de la red de frio.   </t>
  </si>
  <si>
    <t>Realizar el seguimiento nominal a la calidad del dato del programa ampliado de inmunizaciones.</t>
  </si>
  <si>
    <t>Realizar el despacho mensual de medicamentos biológicos e insumos a los 116 municipios del departamento de Cundinamarca.</t>
  </si>
  <si>
    <t>Realizar el seguimiento, monitoreo y evaluación del comportamiento de la eficacia y efectividad del programa ampliado de inmunizaciones.</t>
  </si>
  <si>
    <t xml:space="preserve">Realizar acciones de promoción, prevención y control químico en los municipios en riesgo para la transmisión de T. Cruzy </t>
  </si>
  <si>
    <t>REALIZAR LA CONTRATACION DEL SERVICIO DE TRANSPORTE DE MUESTRAS BIOLÓGICAS DE LA DIRECCIÓN DE SALUD PUBLICA</t>
  </si>
  <si>
    <t>Realizar acciones sectoriales e intersectoriales en la promoción de entornos saludables y el diagnóstico y tratamiento de la enfermedad de Chagas ocasionada por la transmisión de T. Cruzy</t>
  </si>
  <si>
    <t>Realizar acciones de promoción y prevención Aedes con el fin de controlar los índices de infestación y evitar la presencia de brotes o epidemias de Arbovirosis (Dengue, Zika, Chikungunyia)</t>
  </si>
  <si>
    <t>Realizar acciones de promoción y prevención de las Arbovirosis y Leishmaniasis en los municipios priorizados a través de la concurrencia.</t>
  </si>
  <si>
    <t>Realizar vigilancia entomológica en los municipios identificados con presencia de vectores de interés en salud pública (Aedes, Lutzomyia, Triatominos, Anopheles, entre otros)</t>
  </si>
  <si>
    <t>Realizar articulación sectorial e intersectorial en los municipios priorizados para la implementación y sostenibilidad de la EGI ETV.</t>
  </si>
  <si>
    <t>Realizar vacunación rutinaria antirrábica de perros y gatos en los 116 municipios en las zonas rurales y urbanas para la prevención de la rabia animal</t>
  </si>
  <si>
    <t xml:space="preserve">Construir la metodología de dinámica poblacional para perros y gatos en  los municipios categoria 4, 5 y 6 </t>
  </si>
  <si>
    <t>Implementar la Estrategia de Gestión Integral en Zoonosis como mecanismo de articulación para en la prevención de Rabia humana y animal y otras enfermedades de origen zoonótico</t>
  </si>
  <si>
    <t>IMPLEMENTACION DE PROGRAMAS CON ENFOQUE DIFERENCIAL PARA POBLACION VULNERABLE EN EL DEPARTAMENTO DE CUNDINAMARCA</t>
  </si>
  <si>
    <t>Desarrollar  una  mesa técnica entre los actores del SGSSS a nivel territorial,  que respondan  de manera integral a las necesidades en salud de la PVCA, a partir de las  medidas de asistencia , atención y rehabilitació</t>
  </si>
  <si>
    <t>Conformar redes integrales de Salud para optimizar la prestación de servicio respecto a las demandas de atención de la PVCA</t>
  </si>
  <si>
    <t>Desarrollar el plan de implementación de la política pública de envejecimiento y vejez en los municipios priorizados.</t>
  </si>
  <si>
    <t>Realizar las reuniones de la submesa de persona mayor, articulada con las entidades para la concertacion de acciones</t>
  </si>
  <si>
    <t>Conformar redes primarias, secundarias e institucionales de apoyo a las personas mayores del departamento, como sujetos de derechos y actores sociales.</t>
  </si>
  <si>
    <t>Realizar la caracterización de la población mayor del departamento desde el enfoque de salud, social, ambiental, económico y antropológico.</t>
  </si>
  <si>
    <t>Mantener en los 116 municipios  la estrategia AIEPI "Atención Integral de las enfermedades Prevalentes de la infancia</t>
  </si>
  <si>
    <t>Realizar Asistencia Técnica a Instituciones Prestadoras de Servicios y Entidades territoriales en los municipios para desarrollar capacidades y adoptar, adaptar e implementar RPMS a Primera  mediante la estrategia AIEPI.</t>
  </si>
  <si>
    <t xml:space="preserve"> Implementar en 116  municipios acciones de salud integral para personas con discapacidad.</t>
  </si>
  <si>
    <t>Desarrollar la estrategia de rehabilitación Basada en comunidad RBC, rehabilitación integral y funcional, en articulación con las instituciones y entidades que convergen en el desarrollo de la política pública de discapacidad.</t>
  </si>
  <si>
    <t>Asistir técnicamente a  IPS y Entidades Territoriales en  los municipios para implementar programa de prevención, manejo y control de las IRA.</t>
  </si>
  <si>
    <t>Realizar acciones en promoción para aplicar el programa nacional de prevención, manejo y control de IRA</t>
  </si>
  <si>
    <t xml:space="preserve"> Implementar en  80  instituciones educativas  planes de acción intersectoriales para la gestión de la salud pública</t>
  </si>
  <si>
    <t>Realizar asistencia técnica para fortalecer las capacidades del talento humano que trabaja en las instituciones escolares</t>
  </si>
  <si>
    <t>Asistir técnicamente a las instituciones educativas sobre las prácticas de cuidado que permitan incentivar y contar  con mejores Condiciones de salud.</t>
  </si>
  <si>
    <t>Realizar  asistencias técnicas para la socialización de acciones en salud pública en el territorio para población diferencial</t>
  </si>
  <si>
    <t>Realizar asistencias técnicas en la socialización del plan de cuidado indígena en los territorios donde se encuentran las comunidades del departamento de Cundinamarca</t>
  </si>
  <si>
    <t>Realizar  concurrencia en  acciones de promoción de la salud que beneficien a la  Población Privada de la Libertad  en el departamento de Cundinamarca</t>
  </si>
  <si>
    <t>Implementar en los 116 municipios los criterios de atención integral en los centros de bienestar del anciano</t>
  </si>
  <si>
    <t>Realizar asistencia tecnica en  los lineamientos del plan de acción de gestión de  salud publica  de la población indígena,   NARP (Negros Afrodescendientes Raizales y  palenqueros ), y población Rrom o Gitano</t>
  </si>
  <si>
    <t>Realizar asistencia técnica  de los lineamientos del plan de acción de la gestión de acciones de  salud pública en salud y género  de la población  LGBTIQ+ y migrantes</t>
  </si>
  <si>
    <t>Realizar acciones de Promoción de la salud  por medio de la concurrencia para la población habitante de calle</t>
  </si>
  <si>
    <t>Realizar transferencia de conocimientos para el desarrollo  de actividades de gestion de riesgo dirigida  a poblacion habitante de calle del departamento.</t>
  </si>
  <si>
    <t>PROGRAMACIÓN 
FISICA 2024</t>
  </si>
  <si>
    <t>Programación
Física
Actividad
DEFINITIVO</t>
  </si>
  <si>
    <t>Programación
Física
Actividad 
PROYECTO</t>
  </si>
  <si>
    <t>Salud y ambito laboral</t>
  </si>
  <si>
    <t>Seguridad y salud en el trabajo</t>
  </si>
  <si>
    <t>Implementar en 40 municipios las lineas estrategicas de la Politica Pública para el fomento de la seguridad y salud de los trabajadores.</t>
  </si>
  <si>
    <t>Fortalecimiento de la Autoridad Sanitaria</t>
  </si>
  <si>
    <t>Tramitar el 100% de las solicitudes de atención en salud para población pobre no asegurada y extranjera sin afiliación al SGSSS</t>
  </si>
  <si>
    <t>Implementar una estrategia de seguimiento a las EAPB que garantice el acceso a los servicios de salud de sus afiliados</t>
  </si>
  <si>
    <t>Realizar las acciones sectoriales e intersectoriales en la promoción de entornos saludables y el diagnóstico y tratamiento de las Arbovirosis y las Leishmaniasis</t>
  </si>
  <si>
    <t>Vida saludable y Enfermedades transmisibles</t>
  </si>
  <si>
    <t>Condiciones y situaciones endemo- epidémicas</t>
  </si>
  <si>
    <t>Mantener en el cuatrenio los índices de infestación Aédicos por debajo de 11</t>
  </si>
  <si>
    <t>Certificar municipios en la Interrupción de la transmisión de T. Cruzi por Rhodnius prolixus domiciliado</t>
  </si>
  <si>
    <t>Enfermedades emergentes, re-emergentes y desatendidas</t>
  </si>
  <si>
    <t>Implementar en 20 municipios con mayor carga de tuberculosis las acciones del plan estratégico departamental “Hacia el fin de la tuberculosis" en la línea estratégica 1 y 2.</t>
  </si>
  <si>
    <t>A.2.2.20</t>
  </si>
  <si>
    <t>A.2.2.23</t>
  </si>
  <si>
    <t>A.2.3</t>
  </si>
  <si>
    <t>A.2.2.21</t>
  </si>
  <si>
    <t>Convivencia Social y Salud Mental</t>
  </si>
  <si>
    <t>Promoción de la salud mental y la convivencia</t>
  </si>
  <si>
    <t>Implementar en 60 municipios priorizados estrategias orientadas a la prevención conducta suicida y los diferentes tipos de violencia en el departamento.</t>
  </si>
  <si>
    <t>A.2.2.17</t>
  </si>
  <si>
    <t>Salud pública en emergencias y desastres</t>
  </si>
  <si>
    <t>Respuesta en salud ante situaciones de urgencia, emergencias en salud pública y desastres</t>
  </si>
  <si>
    <t>A.2.4</t>
  </si>
  <si>
    <t>Implementar las 14 regiones de salud de la red pública departamental.</t>
  </si>
  <si>
    <t>Ejecutar 5078 visitas de Inspección, Vigilancia y Control a los actores vigilados en el marco del SGSSS</t>
  </si>
  <si>
    <t>Implementar el Fondo Rotatorio de Estupefacientes de Cundinamarca.</t>
  </si>
  <si>
    <t>Generar actos administrativos conducentes a la autorización para el manejo de medicamentos de control especial, conforme a la normatividad Vigente</t>
  </si>
  <si>
    <t>Gestionar el Almacenamiento , Distribución Mayorista y dispensación de medicamentos de Control Especial monopolio del Estado</t>
  </si>
  <si>
    <t>Implementar el 95% de los lineamientos nacionales de vigilancia en salud publica de los eventos de interés y reglamento sanitario internacional</t>
  </si>
  <si>
    <t>Seguridad Alimentaria y Nutricional</t>
  </si>
  <si>
    <t>Consumo y aprovechamiento biológico de alimentos</t>
  </si>
  <si>
    <t>A.2.2.18</t>
  </si>
  <si>
    <t>Implementar en 60 IED la estrategia de tiendas saludables escolares</t>
  </si>
  <si>
    <t>Realizar asistencia técnica para la implementación de la estrategia Tiendas escolares saludables</t>
  </si>
  <si>
    <t>Gestión diferencial de poblaciones vulnerables</t>
  </si>
  <si>
    <t>Desarrollo integral de las niñas, niños y adolescentes</t>
  </si>
  <si>
    <t>Implementar en 80 instituciones educativas planes de acción intersectoriales para la gestión de la salud publica</t>
  </si>
  <si>
    <t>A.2.2.22</t>
  </si>
  <si>
    <t>Garantizar al 100% de las gestantes identificadas con malnutrición, la valoración nutricional a cargo del asegurador</t>
  </si>
  <si>
    <t>A.2.2.19</t>
  </si>
  <si>
    <t>Sexualidad, derechos sexuales y derechos reproductivos</t>
  </si>
  <si>
    <t>Prevención y atención integral en salud sexual reproductiva desde un enfoque de derechos</t>
  </si>
  <si>
    <t>Mantener por debajo de 7,1% la trasmisión materno infantil de VIH sobre niños expuestos</t>
  </si>
  <si>
    <t>Implementar el 100% plan de acción de morbilidad materna extrema.</t>
  </si>
  <si>
    <t>Reducir a 1,3 casos la incidencia de Sífilis Congénita.</t>
  </si>
  <si>
    <t>Enfermedades inmunoprevenibles</t>
  </si>
  <si>
    <t>Mantener el 95% de la cobertura útil de vacunación, en los biológicos contemplados en el Plan Ampliado de Inmunización</t>
  </si>
  <si>
    <t>Mantener en los 116 municipios la estrategia AIEPI "Atención Integral de las enfermedades Prevalentes de la infancia"</t>
  </si>
  <si>
    <t>Implementar 4 ESEs como Centros Regionales de atención integral a la desnutrición aguda en menores de 5 años</t>
  </si>
  <si>
    <t>Implementar en las 53 IPS públicas los Servicios Amigables para jóvenes (SSAAJ).</t>
  </si>
  <si>
    <t>Realizar la detección temprana de hipertensión en un 14% de población entre los 20 y 69 años</t>
  </si>
  <si>
    <t>A.2.2.16</t>
  </si>
  <si>
    <t>Vida Saludable y Condiciones Cronicas no Transmisibles</t>
  </si>
  <si>
    <t>Modos, condiciones y estilos de vida saludables</t>
  </si>
  <si>
    <t>Mantener la estrategia Cundinamarca mas sonriente en 60 municipios</t>
  </si>
  <si>
    <t>implementar en el 100% de los municipios una estrategia de modos, condiciones,y estilos de vida saludables que promueva una cultura de autocuidado en la población de cundinamarca</t>
  </si>
  <si>
    <t>Condiciones crónicas prevalentes</t>
  </si>
  <si>
    <t>Realizar la detección temprana de hipertensión en un 14% de población entre los 20 y 69 años.</t>
  </si>
  <si>
    <t>Realizar la detección temprana de diabetes en un 12.44% de la población entre los 20 y 69 años.</t>
  </si>
  <si>
    <t>Envejecimiento y vejez</t>
  </si>
  <si>
    <t>Salud en poblaciónes étnicas</t>
  </si>
  <si>
    <t>Implementar en 20 municipios el plan de acción de gestión de la salud publica de la poblacion etnica identificada</t>
  </si>
  <si>
    <t>Promoción de la salud mental y la convivencia.</t>
  </si>
  <si>
    <t>Implementar en 116 municipios estrategias de prevencion de sustancias psicoactivas</t>
  </si>
  <si>
    <t>Garantizar que el 100% de las aseguradoras implementen una ruta de atención en cáncer para atender la población en riesgo.</t>
  </si>
  <si>
    <t>Implementar en 6 municipios priorizados el protocolo de atención integral en salud con  enfoque psicosocial y diferencial diseñado por el Ministerio de Salud con base en la ley 1448 de 2011.</t>
  </si>
  <si>
    <t>Implementar en 20 municipios el plan de acción de gestión de la salud publica de poblaciones especiales (población privada de la libertad y habitante de calle)</t>
  </si>
  <si>
    <t>Víctimas del conflicto armado interno</t>
  </si>
  <si>
    <t>Implementar en 6 municipios priorizados el protocolo de atención integral en salud con enfoque psicosocial y diferencial diseñado por el Ministerio de Salud con base en la ley 1448 de 2011.</t>
  </si>
  <si>
    <t>Discapacidad</t>
  </si>
  <si>
    <t>Implementar en 116 municipios acciones de salud integral para personas con discapacidad.</t>
  </si>
  <si>
    <t>Implementar el certificado de discapacidad y el RLCPD como herramientas de información e identificación de la PCD, de acuerdo con los lineamientos expuestos en la resolución 583 y 113 de 2020.</t>
  </si>
  <si>
    <t>Salud ambiental</t>
  </si>
  <si>
    <t>Hábitat saludable</t>
  </si>
  <si>
    <t>Implementar 7 planes de acción de las mesas técnicas del COTSACUN</t>
  </si>
  <si>
    <t>A.2.2.15</t>
  </si>
  <si>
    <t>Elaborar 40 mapas de riesgo de fuentes de abastecimiento de los sistemas de acueducto ubicados en la jurisdicción de los municipios de la Cuenca del Rio Bogotá de responsabilidad departamental</t>
  </si>
  <si>
    <t>Elaborar concepto técnico, jurídico y acto administrativo que otorga la Autorización Sanitaria.</t>
  </si>
  <si>
    <t>Carga de enfermedades zoonóticas.</t>
  </si>
  <si>
    <t>Evitar la presencia de casos de rabia humana en el Departamento</t>
  </si>
  <si>
    <t>Implementar el sistema de gestión de calidad en el laboratorio acorde a los requisitos de la Resolución 1619 de 2015 y a la norma ISO IEC 17025:2017</t>
  </si>
  <si>
    <t>GSP - VIGILANCIA EN SALUD PÚBLICA</t>
  </si>
  <si>
    <t>Implementar en el 100% de las Empresas Sociales del Estado el plan de mejoramiento de la calidad.</t>
  </si>
  <si>
    <t>Realizar la certificación y el registro de localización  y caracterización de la población  con discapacidad en los hospitales priorizados de acuerdo a la normativa vigente.</t>
  </si>
  <si>
    <t>Mantener en los 53 hospitales públicos la estrategia de humanización en la prestación de servicios de salud</t>
  </si>
  <si>
    <t>GSP - Planeación Integral en Salud</t>
  </si>
  <si>
    <t>Sensibilización y capacitación mediante la gestión del principio de humanización en el marco de DDHH,</t>
  </si>
  <si>
    <t>Situaciones en salud relacionadas con condiciones ambientales</t>
  </si>
  <si>
    <t>Realizar en los municipios categoria 4, 5 y6 acciones de Inspección Sanitaria a los estableciemientos comerciales e institucionales suceptibles de I.V.C., y demás actividades sanitarias que demande la comunidad, según lo establecido en la Ley 715 de 2001</t>
  </si>
  <si>
    <t>Mantener al 60% en el cuatrenio, las acciones de promocion, prevencion y Vigilancia y Control, de establecimientos y sujetos suceptibles de intervencion sanitaria en lo relacionado a la linea de seguirdad quimica</t>
  </si>
  <si>
    <t>Mantenr al 78% en el cuatrenio , las Acciones de promocion y prevencion referentes , atención a los eventos de Salud Pública, así como la Vigilancia y Control de los sujetos y establecimientos de preparación y consumo susceptibles de Intervención Sanitaria en la línea de Seguridad Alimentaria.</t>
  </si>
  <si>
    <t>Apalancar financieramente el 100% de las ESE de la red pública departamental y la EAPB CONVIDA</t>
  </si>
  <si>
    <t>Mantener al 100% el apoyo a la gestión administrativa y financiera en la red pública departamental de salud.</t>
  </si>
  <si>
    <t>Asistir técnica y jurídicamente en responsabilidad médica y administrativa a las 14 ESEs de la red pública departamental.</t>
  </si>
  <si>
    <t>Capacitar al talento humano de las 14 ESEs de la red pública departamental en materia de contratación, responsabilidad médica y defensa judicial.</t>
  </si>
  <si>
    <t>Realizar el seguimiento a los planes, proyectos y presupuesto a cargo de la OAJ.</t>
  </si>
  <si>
    <t>Realizar la gestión administrativa y financiera de la secretaria de Salud.</t>
  </si>
  <si>
    <t>Cofinanciar la Unidad de Pago por Capitación del Régimen Subsidiado (UPC-S), para los 116 municipios de Cundinamarca.</t>
  </si>
  <si>
    <t>A.2.1</t>
  </si>
  <si>
    <t>Aumentar al 80% la implementación del plan de acción de la política pública del manejo de la información en el sector salud</t>
  </si>
  <si>
    <t xml:space="preserve">Intersubsectorial Salud </t>
  </si>
  <si>
    <t xml:space="preserve"> Implementar las 14 regiones de salud de la red publica departamental.</t>
  </si>
  <si>
    <t>ADECUACIÓN Y CONSTRUCCIÓN DE INFRAESTRUCTURA HOSPITALARIA EN LAS REGIONES DE SALUD DEL DEPARTAMENTO DE CUNDINAMARCA</t>
  </si>
  <si>
    <t>financiar la Realización de estudios de preinversión. (estudios y diseños)</t>
  </si>
  <si>
    <t>Numero</t>
  </si>
  <si>
    <t>Financiar la Adecuación Infraestructura hospitalaria de nivel 1</t>
  </si>
  <si>
    <t>Financiar la Interventoría de la Adecuación Infraestructura hospitalaria de nivel 1</t>
  </si>
  <si>
    <t>Financiar la Construcción Infraestructura hospitalaria de nivel 1</t>
  </si>
  <si>
    <t>Financiar la Interventoría de la Construcción Infraestructura hospitalaria de nivel 1</t>
  </si>
  <si>
    <t>financiar la Adecuación Infraestructura hospitalaria de nivel 2</t>
  </si>
  <si>
    <t>Financiar la Interventoría de la Adecuación Infraestructura hospitalaria de nivel 2</t>
  </si>
  <si>
    <t>financiar la Construcción Infraestructura hospitalaria de nivel 2</t>
  </si>
  <si>
    <t>financiar la Interventoría de la Construcción Infraestructura hospitalaria de nivel 2</t>
  </si>
  <si>
    <t>financiar  la Adecuación Infraestructura hospitalaria de nivel 3</t>
  </si>
  <si>
    <t>Financiar la Interventoría de la Adecuación Infraestructura hospitalaria de nivel 3</t>
  </si>
  <si>
    <t>financiar la Construcción Infraestructura hospitalaria de nivel 3</t>
  </si>
  <si>
    <t>Financiar la Interventoría de la Construcción Infraestructura hospitalaria de nivel 3</t>
  </si>
  <si>
    <t>financiar la Ampliación Infraestructura hospitalaria de nivel 1</t>
  </si>
  <si>
    <t>Financiar la Interventoría de la Ampliación Infraestructura hospitalaria de nivel 1</t>
  </si>
  <si>
    <t>financiar la Infraestructura hospitalaria de nivel 2</t>
  </si>
  <si>
    <t>Financiar  la Interventoría de la Ampliación Infraestructura hospitalaria de nivel 2</t>
  </si>
  <si>
    <t xml:space="preserve"> FORTALECIMIENTO DE LA RED DEPARTAMENTAL DE SERVICIOS DE SALUD MEDIANTE DOTACIÓN BIOMÉDICA HOSPITALARIA DE CUNDINAMARCA  </t>
  </si>
  <si>
    <t>Realizar la Adquisición de  Equipos Biomédicos y/o mobiliario  acorde a la propuesta viabilizada del programa territorial de rediseño, reorganización y modernización de la red.</t>
  </si>
  <si>
    <t>NOMBRE DEL INDICADOR 
DE PRODUCTO DNP</t>
  </si>
  <si>
    <t>Nombre de 
Producto DNP</t>
  </si>
  <si>
    <t>Tipo de 
Meta</t>
  </si>
  <si>
    <t>Documento para la planeación estratégica en TI</t>
  </si>
  <si>
    <t xml:space="preserve">Documentos para la planeación estratégica en TI </t>
  </si>
  <si>
    <t>NÚMERO</t>
  </si>
  <si>
    <t>Servicio de asistencia técnica (Producto principal del proyecto)</t>
  </si>
  <si>
    <t>Entidades, organismos y dependencias asistidos técnicamente</t>
  </si>
  <si>
    <t>Servicio de Implementación Sistemas de Gestión</t>
  </si>
  <si>
    <t>Sistema de Gestión implementado</t>
  </si>
  <si>
    <t>Servicio de asistencia técnica a instituciones prestadoras de servicios de salud (producto principal del proyecto)</t>
  </si>
  <si>
    <t xml:space="preserve">Instituciones prestadoras de servicios de salud asistidas tecnicamente </t>
  </si>
  <si>
    <t>Número de entidades, organismos y dependencia</t>
  </si>
  <si>
    <t>Servicio de gestión del riesgo para abordar situaciones prevalentes de origen laboral</t>
  </si>
  <si>
    <t>Campañas de gestión del riesgo para abordar situaciones prevalentes de origen laboral implementadas</t>
  </si>
  <si>
    <t>Número de campañas</t>
  </si>
  <si>
    <t>Servicio de atención en salud a la población</t>
  </si>
  <si>
    <t>Personas atendidas con servicio de salud</t>
  </si>
  <si>
    <t>Servicio de atención en salud a la población (Producto principal del proyecto)</t>
  </si>
  <si>
    <t>MEDIDO 
A TRAVÉS</t>
  </si>
  <si>
    <t>Servicio de asistencia técnica a Instituciones Prestadoras de Servicios de Salud (Producto principal del producto)</t>
  </si>
  <si>
    <t>Instituciones prestadoras de servicios de salud asistidas técnicamente</t>
  </si>
  <si>
    <t>Número de entidades</t>
  </si>
  <si>
    <t xml:space="preserve">Servicio de apoyo financiero para el fortalecimiento patrimonial de las empresas prestadoras de salud con participación financiera de las entidades territoriales </t>
  </si>
  <si>
    <t>Empresas prestadoras de salud capitalizadas</t>
  </si>
  <si>
    <t>Servicio de asistencia técnica a Instituciones Prestadoras de Servicios de Salud</t>
  </si>
  <si>
    <t>Instituciones Prestadoras de Servicios de Salud asistidas técnicamente</t>
  </si>
  <si>
    <t>Servicio de asistencia técnica a Instituciones Prestadoras de Servicios de Salud (Producto principal del proyecto (190602900)</t>
  </si>
  <si>
    <t>Servicio de adopción y seguimiento de acciones y medidas especiales</t>
  </si>
  <si>
    <t xml:space="preserve">Acciones y Medidas especiales ejecutadas </t>
  </si>
  <si>
    <t xml:space="preserve">Numero </t>
  </si>
  <si>
    <t>Servicio de inspección, vigilancia y control</t>
  </si>
  <si>
    <t>Visitas Realizadas</t>
  </si>
  <si>
    <t>Servicio de gestión del riesgo para temas de consumo, aprovechamiento biológico, calidad e inocuidad de los alimentos (Producto principal del proyecto)</t>
  </si>
  <si>
    <t>Campañas de gestión del riesgo para temas de consumo, aprovechamiento biológico, calidad e inocuidad de los alimentos implementadas</t>
  </si>
  <si>
    <t>Servicio de gestión del riesgo en temas de salud sexual y reproductiva (Producto principal del proyecto)</t>
  </si>
  <si>
    <t>Campañas de gestión del riesgo en temas de salud sexual y reproductiva implementadas</t>
  </si>
  <si>
    <t>Servicio de gestión del riesgo para abordar condiciones crónicas prevalentes</t>
  </si>
  <si>
    <t>Campañas de gestión del riesgo para abordar condiciones crónicas prevalentes implementadas - </t>
  </si>
  <si>
    <t>INCREMENTO</t>
  </si>
  <si>
    <t>MANTENIMIENTO</t>
  </si>
  <si>
    <t>SEGUIMIENTO PLAN INDICATIVO  PLAN TERRITORIAL DE SALUD II TRIMESTRE 2023</t>
  </si>
  <si>
    <t>CUNDINAMARCA REGION QUE PROGRESA EN SALUD</t>
  </si>
  <si>
    <t># META
PRODUCTO
PDD</t>
  </si>
  <si>
    <t>Unidad
Medida
Meta</t>
  </si>
  <si>
    <t>Meta
Cuatrienio</t>
  </si>
  <si>
    <t>Avance
Acumulado
Cuatrenio</t>
  </si>
  <si>
    <t>% Avance
Acumulado
Cuatrenio</t>
  </si>
  <si>
    <t>Programación
Física META
2023</t>
  </si>
  <si>
    <t>Ejecución
Física META
2023</t>
  </si>
  <si>
    <t>% Ejecución
Física META
2023</t>
  </si>
  <si>
    <t>Implementar en 40 municipios las líneas estratégicas de la Política Pública para el fomento de la seguridad y salud de los trabajadores.</t>
  </si>
  <si>
    <t>NUMERO</t>
  </si>
  <si>
    <t>PORCENTAJE</t>
  </si>
  <si>
    <t>Implementar una estrategia de seguimiento a las EAPB que garantice el acceso a los servicios de salud de sus afiliados.</t>
  </si>
  <si>
    <t>Implementar en 20 municipios con mayor carga de tuberculosis las acciones del plan estratégico departamental "Hacia el fin de la tuberculosis" en la línea estratégica 1 y 2.</t>
  </si>
  <si>
    <t>Implementar en 60 municipios priorizados estrategias orientadas a la prevención de conductas suicidas y los diferentes tipos de violencia.</t>
  </si>
  <si>
    <t>Ejecutar 5.078 visitas de Inspección, Vigilancia y Control a los actores vigilados en el marco del SGSSS.</t>
  </si>
  <si>
    <t>Implementar el 95% de los lineamientos nacionales de vigilancia en salud pública de los eventos de interés y reglamento sanitario internacional.</t>
  </si>
  <si>
    <t>Implementar en 60 IED la estrategia de tiendas saludables escolares.</t>
  </si>
  <si>
    <t>Implementar en 80 instituciones educativas planes de acción intersectoriales para la gestión de la salud pública.</t>
  </si>
  <si>
    <t>Garantizar al 100% de las gestantes identificadas con malnutrición, la valoración nutricional a cargo del asegurador.</t>
  </si>
  <si>
    <t>Implementar el 100% del plan de acción de morbilidad materna extrema.</t>
  </si>
  <si>
    <t>TASA</t>
  </si>
  <si>
    <t>Mantener en los 116 municipios la estrategia AIEPI "Atención Integral de las enfermedades Prevalentes de la infancia".</t>
  </si>
  <si>
    <t>Realizar la detección temprana de diabetes en un 12,4% de la población entre los 20 y 69 años.</t>
  </si>
  <si>
    <t>Implementar 7 planes de acción de las mesas técnicas del COTSACUN.</t>
  </si>
  <si>
    <t>Mantener en los 53 hospitales públicos la estrategia de humanización en la prestación de servicios de salud.</t>
  </si>
  <si>
    <t>Mantener el 90% de las acciones de Inspección, Vigilancia y Control en los objetos sanitarios de los municipios categorías 4,5 y 6.</t>
  </si>
  <si>
    <t>Cofinanciar en los 116 municipios la UPC del régimen subsidiado.</t>
  </si>
  <si>
    <t>Aumentar al 80% la implementación del plan de acción de la política pública del manejo de la información en el sector salud.</t>
  </si>
  <si>
    <t>PROGRAMACIÓN 
2024</t>
  </si>
  <si>
    <t>PROYECCIÓN 
CIERRE 2023</t>
  </si>
  <si>
    <t>Código 
 Meta
 producto</t>
  </si>
  <si>
    <t>TIPO
META</t>
  </si>
  <si>
    <t>INDICADOR</t>
  </si>
  <si>
    <t>linea
base</t>
  </si>
  <si>
    <t>Municipios con líneas estratégicas implementadas de la PolíticaPública para el Fomento de la Seguridad y Salud de los Trabajadores.</t>
  </si>
  <si>
    <t>Solicitudes atendidas</t>
  </si>
  <si>
    <t>Estrategia implementada</t>
  </si>
  <si>
    <t>Municipios con estrategia implementada</t>
  </si>
  <si>
    <t>Regionales con el modelo de APS implementado</t>
  </si>
  <si>
    <t>Municipios con acciones del plan "Hacia el fin de la tuberculosis"implementadas</t>
  </si>
  <si>
    <t>Implementación de la red departamental</t>
  </si>
  <si>
    <t>Regiones de salud implementadas</t>
  </si>
  <si>
    <t>Vistas de IVC realizadas</t>
  </si>
  <si>
    <t>FRECUN implementado</t>
  </si>
  <si>
    <t>Lineamientos de vigilancia en eventos de interés en salud públicaimplementados</t>
  </si>
  <si>
    <t>ESEs acreditadas como IAMII</t>
  </si>
  <si>
    <t>IED con estrategia implementada</t>
  </si>
  <si>
    <t>Instituciones educativas con planes de acción implementados</t>
  </si>
  <si>
    <t xml:space="preserve">
Gestantes identificadas con malnutrición con garantía de valoración nutricional.
</t>
  </si>
  <si>
    <t>Avance en implementación del plan</t>
  </si>
  <si>
    <t>Gestantes con 4 o más controles prenatales.</t>
  </si>
  <si>
    <t>Cobertura de vacunación</t>
  </si>
  <si>
    <t>Municipios con la estrategia AIEPI implementada</t>
  </si>
  <si>
    <t>ESEs implementadas como Centros Regionales de atención integral a laDesnutrición aguda en menores de 5 años</t>
  </si>
  <si>
    <t>IPS de la red Publica con SSAAJ implementados</t>
  </si>
  <si>
    <t>Población con detección temprana de hipertensión</t>
  </si>
  <si>
    <t>Población con detección temprana de diabetes</t>
  </si>
  <si>
    <t>Municipios con criterios de atención integral implementados</t>
  </si>
  <si>
    <t>Municipios con estrategias implementadas</t>
  </si>
  <si>
    <t>Aseguradoras en proceso de implementación de la ruta de cáncer</t>
  </si>
  <si>
    <t>Municipios prioridades con implementación de protocolo</t>
  </si>
  <si>
    <t>Municipios con acciones de salud integral para personas con discapacidad</t>
  </si>
  <si>
    <t>Planes de acción COTSACUN implementados</t>
  </si>
  <si>
    <t>Mapas de riesgo Elaborados</t>
  </si>
  <si>
    <t>Coberturas de vacunación de la población canina y felina deldepartamento</t>
  </si>
  <si>
    <t>Avance en implementación del Sistema de gestión de calidad en el laboratorio</t>
  </si>
  <si>
    <t>ESE con plan de mejoramiento suscrito</t>
  </si>
  <si>
    <t>Hospitales con estrategia de Humanización mantenida</t>
  </si>
  <si>
    <t>Acciones de Inspección, Vigilancia y Control en los objetossanitarios de los municipios categorías 4,5 y 6.</t>
  </si>
  <si>
    <t>ESE apalancadas - EAPB apalancada</t>
  </si>
  <si>
    <t>ESE con apoyo administrativo y financiero</t>
  </si>
  <si>
    <t>Entidades asistidas</t>
  </si>
  <si>
    <t>municipios cofinanciados</t>
  </si>
  <si>
    <t>Juntas asesoras Conformadas</t>
  </si>
  <si>
    <t>Plan de acción implementado</t>
  </si>
  <si>
    <t>SEGUIMIENTO PLAN INDICATIVO PLAN DE DESARROLLO DEPARTAMENTAL II TRIMESTRE 2023</t>
  </si>
  <si>
    <t>Servicio de gestión del riesgo en temas de trastornos mentales (Producto principal del proyecto)</t>
  </si>
  <si>
    <t>Campañas de gestión del riesgo en temas de transtornos mentales implementadas</t>
  </si>
  <si>
    <t>Documentos de lineamientos técnicos</t>
  </si>
  <si>
    <t>Documentos de lineamientos técnicos elaborados - -</t>
  </si>
  <si>
    <t>Número de documentos</t>
  </si>
  <si>
    <t>Servicio de inspección, vigilancia y control de los factores del riesgo del ambiente que afectan la salud humana</t>
  </si>
  <si>
    <t>Distritos con acciones de Inspección Vigilancia y Control reales y efectivas de los factores del riesgo del ambiente que afectan la salud humana realizado</t>
  </si>
  <si>
    <t>Número de distritos</t>
  </si>
  <si>
    <t>Servicio de vigilancia de calidad del agua para consumo humano, recolección, transporte y disposición final de residuos sólidos; manejo y disposición final de radiaciones ionizantes, excretas, residuos líquidos y aguas servidas y calidad del aire</t>
  </si>
  <si>
    <t>Distritos con vigilancia real y efectiva en su jurisdicción de calidad del agua para consumo humano, recolección, transporte y disposición final de residuos sólidos; manejo y disposición final de radiaciones ionizantes, excretas, residuos líquidos y aguas servidas y calidad del aire realizados</t>
  </si>
  <si>
    <t>Servicio de asistencia técnica</t>
  </si>
  <si>
    <t>Número de entidades, organismos y dependencias</t>
  </si>
  <si>
    <t>Documentos de lineamientos técnicos realizados</t>
  </si>
  <si>
    <t>Servicio de gestión del riesgo para abordar situaciones de salud relacionadas con condiciones ambientales</t>
  </si>
  <si>
    <t>Campañas de gestión del riesgo para abordar situaciones de salud relacionadas con condiciones ambientales implementadas </t>
  </si>
  <si>
    <t>Servicio de gestión del riesgo para enfermedades emergentes, reemergentes y desatendidas</t>
  </si>
  <si>
    <t>Campañas de gestión del riesgo para enfermedades emergentes, reemergentes y desatendidas implementadas </t>
  </si>
  <si>
    <t>Servicio de gestión del riesgo para enfermedades inmunoprevenibles</t>
  </si>
  <si>
    <t>Personas atendidas con campañas de gestión del riesgo para enfermedades inmunoprevenibles</t>
  </si>
  <si>
    <t>Hospitales de primer nivel de atención adecuados</t>
  </si>
  <si>
    <t>Hospitales de primer nivel de atención ampliados</t>
  </si>
  <si>
    <t>Personas apoyadas - </t>
  </si>
  <si>
    <t>Hospitales de segundo nivel de atención adecuados</t>
  </si>
  <si>
    <t>Hospitales de segundo nivel de atención ampliados</t>
  </si>
  <si>
    <t>Hospitales de segundo nivel de atención construidos y dotados</t>
  </si>
  <si>
    <t>Hospitales de tercer nivel de atención adecuados</t>
  </si>
  <si>
    <t>Hospitales de tercer nivel de atención construidos y dotados (Producto principal del proyecto) - S Hospitales de tercer nivel de atención construidos y dotados</t>
  </si>
  <si>
    <t>Hospitales de tercer nivel de atención construidos y dotados</t>
  </si>
  <si>
    <t>Hospitales de primer nivel de atención construidos y dotados</t>
  </si>
  <si>
    <t>Estudios de preinversión</t>
  </si>
  <si>
    <t>Estudios de preinversión realizados</t>
  </si>
  <si>
    <t>Servicio de apoyo para la dotación hospitalaria (Producto principal del proyecto)</t>
  </si>
  <si>
    <t>Elementos de dotación hospitalaria adquiridos - -</t>
  </si>
  <si>
    <t>20210042505841905025</t>
  </si>
  <si>
    <t>20210042505861906004</t>
  </si>
  <si>
    <t>20210042506021905024</t>
  </si>
  <si>
    <t>20210042505824599031</t>
  </si>
  <si>
    <t>20210042506021905026</t>
  </si>
  <si>
    <t>20210042505871905022</t>
  </si>
  <si>
    <t>20210042505814599031</t>
  </si>
  <si>
    <t>20210042505931906029</t>
  </si>
  <si>
    <t>20230042500121906001</t>
  </si>
  <si>
    <t>20230042500121906002</t>
  </si>
  <si>
    <t>20230042500121906008</t>
  </si>
  <si>
    <t>20230042500121906009</t>
  </si>
  <si>
    <t>20230042500121906011</t>
  </si>
  <si>
    <t>20230042500121906015</t>
  </si>
  <si>
    <t>20230042500121906018</t>
  </si>
  <si>
    <t>20230042500121906030</t>
  </si>
  <si>
    <t>20230042500121906034</t>
  </si>
  <si>
    <t>20230042500181906026</t>
  </si>
  <si>
    <t>20210042505951903011</t>
  </si>
  <si>
    <t>20210042505941903015</t>
  </si>
  <si>
    <t>20210042505991905028</t>
  </si>
  <si>
    <t>20210042505914599031</t>
  </si>
  <si>
    <t>20210042506001905021</t>
  </si>
  <si>
    <t>20210042506021905027</t>
  </si>
  <si>
    <t>20210042506011905023</t>
  </si>
  <si>
    <t>20210042505914599018</t>
  </si>
  <si>
    <t>20210042505871905014</t>
  </si>
  <si>
    <t>20210042505881903035</t>
  </si>
  <si>
    <t>20210042505881903040</t>
  </si>
  <si>
    <t>20210042505794599023</t>
  </si>
  <si>
    <t>20210042505901906025</t>
  </si>
  <si>
    <t>20210042505901906029</t>
  </si>
  <si>
    <t>20210042505891906029</t>
  </si>
  <si>
    <t>20210042505794599031</t>
  </si>
  <si>
    <t>20210042505851902010</t>
  </si>
  <si>
    <t>20210042505801906029</t>
  </si>
  <si>
    <t>20210042505794599005</t>
  </si>
  <si>
    <t>Programa de financiación 
(Número de BPIN + 
Código Producto)</t>
  </si>
  <si>
    <t>PROGRAMACIÓN DEL INDICADOR 
DE PRODUCTO DNP 
2024</t>
  </si>
  <si>
    <t>MINISTERIO DE HACIENDA Y CRÉDITO PÚBLICO
Dirección General de Apoyo Fiscal
ANEXO 2 - GASTOS - VERSIÓN 3 - ENTIDADES TERRITORIALES</t>
  </si>
  <si>
    <t>Código Completo</t>
  </si>
  <si>
    <t>Nivel</t>
  </si>
  <si>
    <t>Tipo</t>
  </si>
  <si>
    <t>Nombre de la Cuenta</t>
  </si>
  <si>
    <t>Definición</t>
  </si>
  <si>
    <t>Soporte Legal</t>
  </si>
  <si>
    <t>2</t>
  </si>
  <si>
    <t>A</t>
  </si>
  <si>
    <t>Gastos</t>
  </si>
  <si>
    <t>Los gastos comprenden todas las apropiaciones correspondientes a pagos u obligaciones de hacer pagos que tienen las entidades. De acuerdo con el EOP, los gastos se clasifican en tres (3) tipos: gastos de funcionamiento, gastos de inversión y servicio de la deuda.</t>
  </si>
  <si>
    <t>2.1</t>
  </si>
  <si>
    <t>Funcionamiento</t>
  </si>
  <si>
    <t>comprende los gastos que tienen por objeto atender las necesidades del Estado para cumplir con las funciones asignadas en la Constitución Política y en la Ley.</t>
  </si>
  <si>
    <t>2.1.1</t>
  </si>
  <si>
    <t>Gastos de personal</t>
  </si>
  <si>
    <t xml:space="preserve">Son los gastos asociados con el personal vinculado laboralmente con las entidades del PGSP. Para el caso del Estado, el personal vinculado laboralmente hace referencia a los servidores públicos –en estricto sentido- que prestan servicios personales remunerados en los organismos y entidades de la administración pública a través de una relación legal/reglamentaria o de una relación contractual laboral (Ley 909 de 2004, art.1). Según el artículo 123 de la Constitución Política, son servidores públicos: los miembros de las corporaciones públicas, los empleados públicos y los trabajadores oficiales del Estado y de sus entidades descentralizadas territorialmente y por servicios (Constitución Política, art. 123). 
Para efectos de la función pública, los empleados públicos son todos los funcionarios de carrera administrativa y de libre nombramiento y remoción que prestan sus servicios en los Ministerios; Departamentos Administrativos, Superintendencias y Establecimientos Públicos (Decreto 3135 de 1968, art. 5); cuya vinculación con la administración se realiza a través de una relación legal o reglamentaria que incluye un acto administrativo de nombramiento del funcionario y su posterior posesión (Corte Constitucional, Sentencia C-1063 del 2000). 
Por su parte, los trabajadores oficiales se vinculan a la administración a través de una relación de carácter contractual laboral que implica la negociación de las cláusulas económicas de la vinculación a la administración y el posible aumento de las prestaciones sociales bien sea por virtud del conflicto.
Así mismo, hace referencia al personal vinculado a las sociedades de economía mixta y a los particulares, cuyos gastos de personal se hacen con cargo a los recursos públicos que administran. 
Los factores constitutivos y no constitutivos de salario, reconocidos y pagados por cada unidad ejecutora deben estar soportados legalmente; de acuerdo con la reglamentación del gobierno nacional.
</t>
  </si>
  <si>
    <t>Los factores reconocidos y pagados por cada unidad ejecutora deben estar soportados legalmente.</t>
  </si>
  <si>
    <t>2.1.1.01</t>
  </si>
  <si>
    <t>Planta de personal permanente</t>
  </si>
  <si>
    <t>Son las retribuciones pagadas en efectivo al personal vinculado permanentemente a la entidad del PGSP, como contraprestación directa por los servicios prestados. El salario está compuesto por el sueldo o asignación básica, y los demás factores reconocidos como salario en el marco legal vigente.</t>
  </si>
  <si>
    <t>2.1.1.01.01</t>
  </si>
  <si>
    <t>Factores constitutivos de salario</t>
  </si>
  <si>
    <t>Son las retribuciones pagadas en efectivo al personal vinculado permanentemente a una entidad del PGSP como contraprestación directa por los servicios prestados. El salario está compuesto por el sueldo o asignación básica, y los demás factores reconocidos como salario en el marco legal vigente.</t>
  </si>
  <si>
    <t>2.1.1.01.01.001</t>
  </si>
  <si>
    <t>Factores salariales comunes</t>
  </si>
  <si>
    <t>Son los beneficios prestacionales o salariales, comunes a todas las entidades, que incrementan el valor a partir del cual se liquidan prestaciones sociales, contribuciones inherentes a la nómina u otros factores salariales y no salariales.
La consideración de estos factores como elementos salariales debe respetar las disposiciones legales vigentes. Es decir que, su inclusión como factor salarial en el catálogo presupuestal no significa que estos factores se consideren salario para la liquidación de todos los elementos mencionados.</t>
  </si>
  <si>
    <t>2.1.1.01.01.001.01</t>
  </si>
  <si>
    <t>C</t>
  </si>
  <si>
    <t>Sueldo básico</t>
  </si>
  <si>
    <t>El sueldo básico corresponde a la parte del salario que se mantiene fija y se paga periódicamente de acuerdo con las funciones y responsabilidades, los requisitos de conocimientos, la experiencia requerida para su ejercicio, la denóminación y el grado establecidos en la nomenclatura, y la escala del respectivo nivel (art. 13, Decreto 1042 de 1978). El sueldo básico se paga sin tener en cuenta adicionales de horas extra, primas y otros factores eventuales o fijos que aumentan sus ingresos.
La Ley 4 de 1992 establece el reconocimiento de una asignación básica de acuerdo con la nomenclatura y remuneración de los niveles de empleo.</t>
  </si>
  <si>
    <t>Decreto 1042 de 1978
Ley 4 de 1992</t>
  </si>
  <si>
    <t>2.1.1.01.01.001.02</t>
  </si>
  <si>
    <t>Horas extras, dominicales, festivos y recargos</t>
  </si>
  <si>
    <t>Es la retribución fija que se reconoce al personal con el que existe relación laboral por concepto de trabajo suplementario y realizado en horas adicionales a la jornada ordinaria establecida por las disposiciones legales vigentes. Incluye: horas extras diurnas, horas extras nocturnas, y el trabajo ocasional en días dominicales y festivos. (Decreto 1042 de 1978).</t>
  </si>
  <si>
    <t>Sentencia 01841 de 2011
Decreto 1042 de 1978</t>
  </si>
  <si>
    <t>2.1.1.01.01.001.03</t>
  </si>
  <si>
    <t>Gastos de representación</t>
  </si>
  <si>
    <t>Es la asignación complementaria del sueldo, que se reconoce excepcional y restrictivamente a empleados de alto nivel jerárquico por el cumplimiento de sus funciones (Corte Constitucional, Sentencia C-461/2004). Los gastos de representación tienen por finalidad que los empleados de nivel directivo desempeñen sus funciones de acuerdo con la importancia de la representación que ostentan. Esta asignación se caracteriza por ser un beneficio personal en gracia de la posición, jerarquía, dignidad y responsabilidades señaladas al cargo.</t>
  </si>
  <si>
    <t>Decreto 1042 de 1978
Ley 4 de 1992
Decreto 1396 de 2010</t>
  </si>
  <si>
    <t>2.1.1.01.01.001.04</t>
  </si>
  <si>
    <t>Subsidio de alimentación</t>
  </si>
  <si>
    <t>Es la retribución fija que se reconoce al personal con el que la entidad tiene una relación laboral, tales como empleados públicos, trabajadores oficiales y aquel de las sociedades de economía mixta y particulares cuyo gasto de personal se haga con cargo a los recursos públicos a su cargo, como auxilio para la provisión de su alimento. Este factor es un pago habitual y periódico de una suma de dinero para apoyar la manutención y provisión de alimentos del empleado.
No se tendrá derecho a este subsidio cuando el funcionario disfrute de vacaciones, se encuentre en uso de licencia, suspendido o cuando la entidad suministre el servicio (art. 12, Decreto 229 de 2016).
El subsidio de alimentación fue creado mediante el Decreto 627 de 2007, y está regulado por el la Ley 4 de 1992 y el Decreto 1397 de 2010.</t>
  </si>
  <si>
    <t xml:space="preserve">Decreto 229 de 2016
Decreto 627 de 2007
Ley 4 de 1992
Decreto 1397 de 2010
</t>
  </si>
  <si>
    <t>2.1.1.01.01.001.05</t>
  </si>
  <si>
    <t>Auxilio de transporte</t>
  </si>
  <si>
    <t>Es el pago que se hace al personal con el que la entidad tiene una relación laboral, tales como empleados públicos, trabajadores oficiales y aquel de las sociedades de economía mixta y particulares cuyo gasto de personal se haga con cargo a los recursos públicos a su cargo que devenguen un sueldo mensual básico hasta de dos veces el salario mínimo legal vigente (Decreto 2732 del 2014). Este auxilio tiene como fin cubrir el traslado del trabajador desde el sector de su residencia hasta el sitio de su trabajo y viceversa.
No se tiene derecho a este auxilio cuando el funcionario disfrute de vacaciones, se encuentre en uso de licencia, suspendido en el ejercicio de sus funciones o cuando la entidad suministre el servicio (art. 13, Decreto 229 de 2016).
La Ley 15 de 1959, el Decreto 1374 de 2010 y el Decreto 5054 de 2009 regulan el auxilio de transporte.</t>
  </si>
  <si>
    <t>Decreto 2732 de 2014
Decreto 229 de 2016
Ley 15 de 1959
Decreto 1374 de 2010
Decreto 5054 de 2009</t>
  </si>
  <si>
    <t>2.1.1.01.01.001.06</t>
  </si>
  <si>
    <t>Prima de servicio</t>
  </si>
  <si>
    <t>Es la retribución fija que se paga en el mes de julio de cada año correspondiente a 15 días de trabajo por cada año laborado, o proporcionalmente si el empleado laboró como mínimo por seis meses en la entidad. (art. 58, Decreto 1042 de 1978).
El Decreto 1042 de 1978 establece la prima de servicios para los funcionarios del nivel nacional y el Decreto 2351 de 2014 establece la prima de servicios para los empleados públicos departamentales, distritales y municipales.
Esta prima se liquida sobre los siguientes factores de salario:
a) El sueldo básico fijado por la ley para el respectivo cargo. 
b) Los incrementos salariales por antigüedad. 
c) Los gastos de representación. 
d) Los auxilios de alimentación y transporte. 
e) La bonificación por servicios prestados</t>
  </si>
  <si>
    <t>Decreto 1042 de 1978
Decreto 2351 de 2014</t>
  </si>
  <si>
    <t>2.1.1.01.01.001.07</t>
  </si>
  <si>
    <t>Bonificación por servicios prestados</t>
  </si>
  <si>
    <t>Es la retribución pagadera cada vez que el empleado cumple un año continuo de servicio en una misma entidad, la cual es equivalente al cincuenta por ciento (50%) del valor conjunto de la asignación básica determinada por la ley para el respectivo cargo, sumada a los incrementos por antigüedad y los gastos de representación. Se paga en un plazo de veinte días después del cumplimiento de los requisitos para recibir la bonificación (art. 45,47 y 48, Decreto 1042 de 1978).
El Decreto 2418 de 2015 regula la bonificación por servicios prestados para los empleados públicos del nivel territorial.</t>
  </si>
  <si>
    <t>Decreto 1042 de 1978
Decreto 2418 de 2015</t>
  </si>
  <si>
    <t>2.1.1.01.01.001.08</t>
  </si>
  <si>
    <t>Prestaciones sociales</t>
  </si>
  <si>
    <t xml:space="preserve">De acuerdo con el marco normativo colombiano, las prestaciones sociales son los pagos que realiza el empleador, con el fin de cubrir riesgos o necesidades del trabajador en relación o con motivo de su trabajo. Estas prestaciones no retribuyen directamente los servicios prestados por los trabajadores, pero son considerados como factores salariales para la liquidación de otros beneficios.
Las prestaciones sociales según definición legal que se consideran factores de liquidación de otros beneficios de los empleados son: la prima de navidad y la prima de vacaciones. </t>
  </si>
  <si>
    <t>2.1.1.01.01.001.08.01</t>
  </si>
  <si>
    <t>Prima de navidad</t>
  </si>
  <si>
    <t xml:space="preserve">Es la retribución correspondiente a un mes de salario que se reconoce a los empleados con los que la entidad tiene una relación laboral, por ocasión de la navidad. Esta prima es pagadera la primera quincena del mes de diciembre, por la cuantía del mes, o proporcionalmente al tiempo laborado.
Cuando el empleado público, trabajador oficial u otro no ha servido durante todo el año, tiene derecho a la mencionada prima de navidad en proporción al tiempo laborado, a razón de una doceava parte por cada mes completo de servicios, que se liquida y paga con base en el último salario devengado, o en el último promedio mensual, si fuere variable equivalente a un mes de remuneración liquidado o un porcentaje proporcional al tiempo laborado (Decreto 1045 de 1978, art. 32).
El reconocimiento de la prima de navidad como prestación social, se establece en el Decreto 1045 de 1978 (art. 32). El Decreto 1919 de 2002 establece que los empleados públicos de las entidades territoriales tienen derecho a las prestaciones sociales definidas para los empleados de la rama ejecutiva del nivel nacional. 
Por su parte, los soldados profesionales tienen derecho a percibir esta prima equivalente al cincuenta por ciento (50%) del salario básico devengado en el mes de noviembre del respectivo año más la prima de antigüedad. A su vez, los Oficiales, Suboficiales, Agentes y empleados públicos del Ministerio de Defensa, de las Fuerzas Militares y de la Policía Nacional tienen derecho a recibir esta prima (Decreto anual de salarios).
</t>
  </si>
  <si>
    <t>Decreto 1045 de 1978
Decreto 1919 de 2002</t>
  </si>
  <si>
    <t>2.1.1.01.01.001.08.02</t>
  </si>
  <si>
    <t>Prima de vacaciones</t>
  </si>
  <si>
    <t>Corresponde al reconocimiento que otorga la ley al personnal con el que la entidad tenga relación laboral, con el fin de brindarles mayores recursos económicos para gozar del periodo de vacaciones. Esta prima es equivalente a quince (15) días de salario por cada año trabajado y debe pagarse dentro de los cinco (5) días hábiles anteriores a la fecha señalada para la iniciación del descanso remunerado, salvo lo que se disponga en normas o estipulaciones especiales. La prima de vacaciones no se perderá en los casos en que se autorizare el pago de vacaciones en dinero (Decreto 1045 de 1978, arts. 24 a 29).</t>
  </si>
  <si>
    <t>Decreto 1045 de 1978
Decreto 174 de 1975
Decreto 230 de 1975
Decreto 1919 de 2002</t>
  </si>
  <si>
    <t>2.1.1.01.01.001.09</t>
  </si>
  <si>
    <t>Prima técnica salarial</t>
  </si>
  <si>
    <t xml:space="preserve">Es un reconocimiento económico a servidores públicos que desempeñen cargos altamente calificados cuyas funciones demanden la aplicación de conocimientos técnicos o científicos, o la realización de labores de dirección o de especial responsabilidad. Asimismo, la prima técnica reconoce el desempeño de los servidores en su cargo.
Se considera como factor salarial, la prima técnica por formación avanzada y experiencia altamente calificada, también conocida como prima técnica por estudio y experiencia, la cual se otorga a los empleados que acrediten estudios de formación avanzada o cinco años de experiencia calificada, en los cargos de nivel directivo, ejecutivo, profesional, jefes de oficina asesora y nivel asesor.
</t>
  </si>
  <si>
    <t>Decreto 1016 de 1991
Decreto 1624 de 1991
Decreto 1661 de 1991
Decreto 2164 de 1991
Decreto 1336 de 2003
Decreto 2177 de 2006
Decreto 1164 de 2012
Acuerdo Distrital 25 de 1990
Acuerdo Distrital 471 de 1990</t>
  </si>
  <si>
    <t>2.1.1.01.01.001.10</t>
  </si>
  <si>
    <t>Viáticos de los funcionarios en comisión</t>
  </si>
  <si>
    <t>Son los pagos que reciben los funcionarios y trabajadores en comisión, para alojamiento y manutención, cuando: a) deban desempeñar sus funciones en un lugar diferente a su sede habitual de trabajo, ya sea dentro o fuera del país, o b) deba atender transitoriamente actividades oficiales distintas a las inherentes al empleo de que es titular (Departamento Administrativo de la Función Pública, 2007).
Los viáticos de los funcionarios en comisión constituyen factor salarial para efectos de la liquidación de cesantías y pensiones cuando se hayan percibido por un término superior a ciento ochenta (180) días en el último año de servicio (art. 45, Decreto 1045 de 1978).</t>
  </si>
  <si>
    <t>Decreto 1045 de 1978</t>
  </si>
  <si>
    <t>2.1.1.01.01.001.11</t>
  </si>
  <si>
    <t>Remuneración diputados</t>
  </si>
  <si>
    <t>Es la remuneración reconocida a los diputados por su asistencia a las sesiones de la Asamblea Departamental, la cual está regulada por la Ley 1871 de 2017.</t>
  </si>
  <si>
    <t>2.1.1.01.01.002</t>
  </si>
  <si>
    <t>Factores salariales especiales</t>
  </si>
  <si>
    <t>Corresponde a los componentes del salario de los sistemas especiales de remuneración, legalmente aprobados, y que se rigen por disposiciones particulares para determinados regímenes laborales y por tanto no son comunes a todas las entidades.
La consideración de estos factores como elementos salariales debe respetar las disposiciones legales vigentes. Es decir que, su inclusión como factor salarial en el catálogo presupuestal no significa que estos factores se consideren salario para la liquidación de todos los elementos mencionados.</t>
  </si>
  <si>
    <t>2.1.1.01.01.002.04</t>
  </si>
  <si>
    <t>Prima semestral</t>
  </si>
  <si>
    <t>Es el pago que se realiza en el mes de junio y diciembre, denóminado prima semestral, a los funcionarios que cumplan con los requisitos establecidos por la ley, y pagadera en conformidad con las disposiciones legales. Por ejemplo:
a. La Superintendencia de Sociedades realiza el pago de la prima semestral a los beneficiarios del régimen especial de prestaciones económicas de los empleados afiliados a Corpoanónimas (entidad liquidada), en virtud de lo establecido por el art. 12 del Decreto 1695 de 1997. 
b) El artículo 2 de la Ley 55 de 1987, establece el reconocimiento de una prima semestral para los empleados del Congreso nacional, pagadera en junio y diciembre de cada año.
c) El Acuerdo Distrital 25 de 1990 establece el pago de una prima semestral a los empleados y trabajadores de la Administración Central del Distrito, que hayan laborado durante el primer semestre del año y proporcionalmente a quienes laboren por lo menos tres (3) meses completos de ese semestre, y que equivale a treinta y siete (37) días de salario.</t>
  </si>
  <si>
    <t>2.1.1.01.01.002.12</t>
  </si>
  <si>
    <t>Prima de antigüedad</t>
  </si>
  <si>
    <t xml:space="preserve">A nivel nacional, son los pagos que se aplica a los empleados que permanezcan en el mismo cargo así: al iniciar el tercer año y del quinto año en adelante.
En el municipio de Envigado, corresponde a las erogaciones por concepto de prima de antigüedad que reconoce el municipio a los trabajadores que cumplen 10, 15, 20 y 25 años al servicio del municipio. Esta prima se reconoce en virtud del acuerdo 001 de enero 26 de 1982.
En el caso de Bogotá y de acuerdo con el Acuerdo 6 de 1986, corresponde a los pagos que el Distrito otorga a los empleados de la administración central que permanecen en su cargo así:
- Más de cuatro (4) y hasta nueve (9) años consecutivos, el 3% de la asignación básica mensual.
- Mas de nueve (9) y hasta catorce (14) años consecutivos, el 5% de la asignación básica mensual.
- Más de catorce (14) años consecutivos, el 7% de la asignación mensual.
 </t>
  </si>
  <si>
    <t>2.1.1.01.01.002.12.01</t>
  </si>
  <si>
    <t xml:space="preserve">Beneficios a los empleados a corto plazo </t>
  </si>
  <si>
    <t>2.1.1.01.01.002.12.02</t>
  </si>
  <si>
    <t>Beneficios a los empleados a largo plazo</t>
  </si>
  <si>
    <t>2.1.1.01.01.002.18</t>
  </si>
  <si>
    <t>Prima de desgaste y alto riesgo visual</t>
  </si>
  <si>
    <t>Reconocimiento económico que hace el Distrito de Bogotá a los bacteriólogos que presten sus servicios a las diferentes entidades y dependencias del distrito.</t>
  </si>
  <si>
    <t>Acuerdo Distrital 40 de 1992</t>
  </si>
  <si>
    <t>2.1.1.01.02</t>
  </si>
  <si>
    <t>Contribuciones inherentes a la nómina</t>
  </si>
  <si>
    <t xml:space="preserve">Corresponde a los pagos por concepto de contribuciones que realiza una entidad como empleadora a entidades públicas y privadas con motivo de las relaciones laborales que mantiene con los empleados. 
Dichas contribuciones pueden ser a: Fondos Administradores de Pensiones y Cesantías, Empresas Promotoras de salud privadas o públicas, Cajas de compensación Familiar,  ICBF, SENA, ESAP, entre otras- (Ministerio de Hacienda y Crédito Público, 2011). </t>
  </si>
  <si>
    <t>2.1.1.01.02.001</t>
  </si>
  <si>
    <t>Aportes a la seguridad social en pensiones</t>
  </si>
  <si>
    <t>Son los pagos por concepto de contribución social que hacen los empleadores a los fondos de seguridad social en pensiones. Este pago se realiza en virtud de la Ley 100 de 1993, por medio de la cual se creó el Sistema de Seguridad Social de Pensiones, y se estableció la obligatoriedad de la afiliación de todos los empleados al sistema.
Este aporte tiene como finalidad garantizar a la población el amparo contra las contingencias derivadas de la vejez, la invalidez y la muerte, mediante el reconocimiento de las pensiones y prestaciones correspondientes (Ley 100 de 1993, art. 10).</t>
  </si>
  <si>
    <t>Ley 100 de 1993</t>
  </si>
  <si>
    <t>2.1.1.01.02.002</t>
  </si>
  <si>
    <t>Aportes a la seguridad social en salud</t>
  </si>
  <si>
    <t xml:space="preserve">Son los pagos por concepto de contribución social que hacen los empleadores a las Entidades Promotoras en Salud (EPS) para el cubrimiento de riesgos de salud de sus empleados. Este pago se realiza en virtud de la Ley 100 de 1993, la cual creó el Sistema de Seguridad Social en Salud y estableció como deberes del empleador realizar cumplidamente los aportes correspondientes. </t>
  </si>
  <si>
    <t>2.1.1.01.02.003</t>
  </si>
  <si>
    <t xml:space="preserve">Aportes de cesantías </t>
  </si>
  <si>
    <t xml:space="preserve">Es la contribución de cesantías, que el empleador está obligado a pagar en razón de un mes de sueldo o jornal por cada año de servicio de su empleado, proporcionalmente fraccionado. Este aporte tiene como fin cubrir o prever las necesidades que se originan al trabajador al momento de quedar cesante. (Departamento Administrativo de la Función Pública, 2012).
Los aportes a los fondos administradores de cesantías entraron en vigor para entidades territoriales con la Ley 344 de 1996. Así mismo, la Ley 432 de 1998 permitió que el personal del nivel territorial se afiliara al Fondo Nacional del Ahorro.
</t>
  </si>
  <si>
    <t>Ley 6 de 1945
Ley 65 de 1946
Ley 244 de 1995
Ley 344 de 1996
Ley 432 de 1998
Decreto 1160 de 1947
Decreto 1045 de 1978</t>
  </si>
  <si>
    <t>2.1.1.01.02.004</t>
  </si>
  <si>
    <t>Aportes a cajas de compensación familiar</t>
  </si>
  <si>
    <t>Son los pagos por concepto de la contribución social que hacen los empleadores a las Cajas de Compensación familiar para el cubrimiento del subsidio familiar y de vivienda.</t>
  </si>
  <si>
    <t>Ley 21 de 1982</t>
  </si>
  <si>
    <t>2.1.1.01.02.005</t>
  </si>
  <si>
    <t>Aportes generales al sistema de riesgos laborales</t>
  </si>
  <si>
    <t xml:space="preserve">Son los pagos por concepto de contribución social que hacen los empleadores a una Administradora de Riesgos Laborales (ARL), según elección, liquidación y las tablas de riesgo establecidas legalmente; para el cubrimiento de las prestaciones económicas y asistenciales derivadas de un accidente de trabajo o una enfermedad profesional (Ley 100 de 1993; Decreto 1295 de 1994).
El monto de las cotizaciones no podrá ser inferior al 0.348%, ni superior al 8.7%, de la base de cotización de los trabajadores a cargo del respectivo empleador (Decreto 1295 de 1994, art.18). 
Este pago se realiza en virtud de la Ley 100 de 1993, la cual creó el sistema General de Riesgos laborales, y el Decreto 1295 de 1994, el cual establece: 
[…] 
c) Todos los empleadores deben afiliarse al Sistema General de Riesgos Profesionales. 
[…] 
d) La afiliación de los trabajadores dependientes es obligatoria para todos los empleadores. 
[…]
El empleador que no afilie a sus trabajadores al Sistema General de Riesgos Profesionales, además de las sanciones legales, será responsable de las prestaciones que se otorgan en este decreto (Decreto 1295 de 1994, art. 4).
</t>
  </si>
  <si>
    <t>Ley 100 de 1993
Decreto 1295 de 1994</t>
  </si>
  <si>
    <t>2.1.1.01.02.006</t>
  </si>
  <si>
    <t>Aportes al ICBF</t>
  </si>
  <si>
    <t>Son los pagos por concepto de contribución parafiscal que hacen los empleadores al Instituto Colombiano de Bienestar Familiar (ICBF). Esta contribución está destinada a atender la creación y sostenimiento de centros de atención integral al preescolar, para menores de 7 años hijos del personal con quien la entidad tiene una relación laboral (Ley 27 de 1974; modificado por Ley 89 de 1998, art. 1)</t>
  </si>
  <si>
    <t>Ley 27 de 1974
Ley 89 de 1998</t>
  </si>
  <si>
    <t>2.1.1.01.02.007</t>
  </si>
  <si>
    <t>Aportes al SENA</t>
  </si>
  <si>
    <t xml:space="preserve">Es la contribución parafiscal a pagar por la Nación (por intermedio de los Ministerios, Departamentos Administrativos y Superintendencias), los establecimientos públicos, las empresas industriales y comerciales y las empresas de economía mixta de las órdenes nacional, departamental, Intendencias, distrital y municipal, y los empleados que ocupen uno o más trabajadores permanentes al SENA. Los aportes para la Nación son equivalentes al 0,5% de la nómina mensual de salarios y están destinados a programas específicos de formación profesional acelerada, durante la prestación del servicio militar obligatorio. Los aportes de los demás contribuyentes son equivalentes al 2% de las nóminas respectivas (Ley 21 de 1982, arts. 7 a 12). 
De acuerdo con la Ley 223 de 1995, las universidades públicas no están obligadas a realizar aportes al SENA (Ley 223 de 1995, art. 181).
</t>
  </si>
  <si>
    <t>2.1.1.01.02.008</t>
  </si>
  <si>
    <t>Aportes a la ESAP</t>
  </si>
  <si>
    <t>Contribución parafiscal a pagar por la Nación, los departamentos, intendencias, comisarías, el Distrito Especial de Bogotá y los municipios empleadores a la ESAP. La Ley establece el porcentaje a pagar, el cual se calcula sobre los pagos por concepto de salarios (Ley 21 de 1982, art. 8).</t>
  </si>
  <si>
    <t>2.1.1.01.02.009</t>
  </si>
  <si>
    <t>Aportes a escuelas industriales e institutos técnicos</t>
  </si>
  <si>
    <t>Son los pagos por concepto de contribución parafiscal que hacen los empleadores a favor de las escuelas industriales e institutos técnicos. Este aporte es equivalente al 0,5% de la nómina mensual de salarios de los contribuyentes (Ley 21 de 1982, art. 11)</t>
  </si>
  <si>
    <t>2.1.1.01.03</t>
  </si>
  <si>
    <t>Remuneraciones no constitutivas de factor salarial</t>
  </si>
  <si>
    <t xml:space="preserve">Corresponde a los gastos del personal vinculado laboralmente con entidades del PGSP que la ley no reconoce como constitutivos de factor salarial. Estos pagos no forman parte de la base para el cálculo y pago de las prestaciones sociales, aportes parafiscales y seguridad social, aunque sí forman parte de la base de retención en la fuente, por ingresos laborales. 
Excluye: 
•	Los beneficios sociales pagados por las entidades, como son los pagos para educación de los hijos, el cónyuge, la familia u otras prestaciones respecto a dependientes ; 
•	Los pagos por ausencia del trabajo por enfermedad, accidentes, licencias de maternidad, etc. 
•	Los pagos por indemnización a los trabajadores o a sus sobrevivientes por pérdida de trabajo por redundancia, incapacidad, muerte accidental, etc.  </t>
  </si>
  <si>
    <t xml:space="preserve">Los factores no salariales reconocidos y pagados por cada unidad ejecutora deben estar soportados legalmente. </t>
  </si>
  <si>
    <t>2.1.1.01.03.001</t>
  </si>
  <si>
    <t>Las prestaciones sociales son los pagos que realiza el empleador, con el fin de cubrir riesgos o necesidades del trabajador en relación o con motivo de su trabajo, las cuales están definidas en la normatividad colombiana. Estas prestaciones no retribuyen directamente los servicios prestados por los trabajadores, y no son considerados como factores salariales para la liquidación de otros beneficios.</t>
  </si>
  <si>
    <t>Las prestaciones sociales no salariales que sean reconocidas y pagadas por las unidades ejecutoras deben estar soportadas  legalmente.</t>
  </si>
  <si>
    <t>2.1.1.01.03.001.01</t>
  </si>
  <si>
    <t>Vacaciones</t>
  </si>
  <si>
    <t>Es el pago por el descanso remunerado a que tiene derecho el empleado después de un año de labor en la entidad. Esta retribución se reconoce a los empleados por la totalidad de días de vacaciones y corresponde a quince (15) días de trabajo, y será pagado al menos cinco (5) días con antelación a la fecha señalada para iniciar el goce del descanso remunerado (Decreto 1045 de 1978, arts. 18 y 48).</t>
  </si>
  <si>
    <t>2.1.1.01.03.001.02</t>
  </si>
  <si>
    <t>Indemnización por vacaciones</t>
  </si>
  <si>
    <t xml:space="preserve">Corresponde a la compensación en dinero a la que tiene derecho el empleado por vacaciones causadas, pero no disfrutadas. En principio, la compensación en dinero de las vacaciones está prohibida, en tanto estas constituyen un derecho del que gozan todos los trabajadores como quiera que el reposo es una condición mínima que ofrece la posibilidad de que el empleado renueve la fuerza y la dedicación para el desarrollo de sus actividades (Corte Constitucional, Sentencia C-598/1997).
Por ello, el reconocimiento de la indemnización por vacaciones se limita a los siguientes casos: 
•	Cuando el jefe del respectivo organismo así lo estime necesario para evitar perjuicios en el servicio público, evento en el cual sólo puede autorizar la compensación en dinero de las vacaciones correspondientes a un año. 
•	Cuando el empleado público o trabajador oficial quede retirado definitivamente del servicio sin haber disfrutado de las vacaciones causadas hasta entonces (Decreto 1045 de 1978, art. 20). </t>
  </si>
  <si>
    <t>Decreto 1045 de 1948</t>
  </si>
  <si>
    <t>2.1.1.01.03.001.03</t>
  </si>
  <si>
    <t>Bonificación especial de recreación</t>
  </si>
  <si>
    <t xml:space="preserve">Es la retribución que se reconoce a los empleados por cada periodo de vacaciones en el momento de iniciar el disfrute del respectivo periodo vacacional. La cuantía de la bonificación por recreación equivale a dos días de la asignación básica mensual que le corresponda al empleado.
Esta bonificación no constituirá factor de salario para ningún efecto legal y se pagará por lo menos con cinco (5) días hábiles de antelación a la fecha de inicio en el evento que se disfrute del descanso remunerado (Decreto 229 de 2016, art. 16).
</t>
  </si>
  <si>
    <t>Decreto 25 de 1995
Decreto 1919 de 2002
Decreto 1374 de 2010</t>
  </si>
  <si>
    <t>2.1.1.01.03.001.04</t>
  </si>
  <si>
    <t>Subsidio Familiar</t>
  </si>
  <si>
    <t>Es la prestación social pagadera en dinero, especie y servicios a los empleados públicos y trabajadores oficiales públicos de medianos y menores ingresos en proporción al número de personas a cargo en el Municipio de Medellín</t>
  </si>
  <si>
    <t>Ley 21 de 1982, Convención colectiva de trabajo 2008-2011 (artículo 46)</t>
  </si>
  <si>
    <t>2.1.1.01.03.003</t>
  </si>
  <si>
    <t>Bonificación de dirección para gobernadores y alcaldes</t>
  </si>
  <si>
    <t xml:space="preserve">Es la retribución económica reconocida a gobernadores y alcaldes creada por el decreto 4353 de 2004 (modificado por el Decreto 1390 de 2008), pagadera en tres pagos contados iguales durante el año, en los meses de abril, agosto y diciembre del respectivo año. </t>
  </si>
  <si>
    <t>Decreto 4353 de 2004
Decreto 1390 de 2008</t>
  </si>
  <si>
    <t>2.1.1.01.03.004</t>
  </si>
  <si>
    <t>Bonificación de gestión territorial para alcaldes</t>
  </si>
  <si>
    <t>Es una retribución pagadera anualmente a los alcaldes, en dos contados iguales durante el año, en los meses de junio y diciembre. Para los alcaldes de los municipios de categoría especia, primera, segunda y tercera esta bonificación equivale al 100% de la asignación básica más gastos de representación. Para los alcaldes de los municipios de categoría cuarta, quinta y sexta,  esta bonificación equivale al 150% de la asignación básica más gastos de representación.</t>
  </si>
  <si>
    <t>Decreto 1390 de 2013</t>
  </si>
  <si>
    <t>2.1.1.01.03.005</t>
  </si>
  <si>
    <t>Reconocimiento por permanencia en el servicio público - Bogotá D.C.</t>
  </si>
  <si>
    <t>Es la retribución a la que tienen derecho los funcionarios del Distrito Capital, por prestar sus servicios por periodos de 5 años consecutivos, sin interrupciones, y por haber desempeñado más funciones con corrección y competencia.</t>
  </si>
  <si>
    <t>Decreto 991 de 1974</t>
  </si>
  <si>
    <t>2.1.1.01.03.006</t>
  </si>
  <si>
    <t>Honorarios concejales</t>
  </si>
  <si>
    <t>Es el pago de los honorarios reconocidos a los concejales por su  asistencia a las sesiones del Concejo Municipal.
De acuerdo con el Consejo de Estado (Concepto N° 1760 del 10 de agosto de 2006), los honorarios recibidos por los concejales no tienen calidad jurídica de salario, razón por la cual no son considerados para la liquidación de los aportes parafiscales.</t>
  </si>
  <si>
    <t>Constitución Política, art. 312</t>
  </si>
  <si>
    <t>2.1.1.01.03.007</t>
  </si>
  <si>
    <t xml:space="preserve">Honorarios ediles  </t>
  </si>
  <si>
    <t>Es el pago de los honorarios reconocidos a los ediles del distritos por su  asistencia a las sesiones y comisiones permanentes.</t>
  </si>
  <si>
    <t>Ley 617 de 2000, art. 59</t>
  </si>
  <si>
    <t>2.1.1.01.03.008</t>
  </si>
  <si>
    <t>Subsidio de transporte a personeros</t>
  </si>
  <si>
    <t>Es el pago del subsidio de transporte que se reconoce a los personeros municipales, en virtud del artículo 36 de la Ley  1551 de 2012. De acuerdo con el artículo en mención, en los municipios de categoría tercera, cuarta, quinta y sexta, los personeros tienen derecho a un subsidio de 6 salaríos mínimos mensuales legales por una única vez al inicio de su periodo.</t>
  </si>
  <si>
    <t>Ley 1551 de 2012, art. 36.</t>
  </si>
  <si>
    <t>2.1.1.01.03.009</t>
  </si>
  <si>
    <t>Prima técnica no salarial</t>
  </si>
  <si>
    <t>Comprende la prima técnica por evaluación del desempeño y la prima técnica automática.
La prima técnica por evaluación de desempeño  se otorga a funcionarios directivos, jefes de oficina asesora o asesores que obtienen un porcentaje correspondiente al 90%, como mínimo, del total de la última evaluación del desempeño, correspondiente a un periodo no inferior a 3 meses en el ejercicio del cargo en propiedad (Decreto 1164 de 2012). No puede ser superior al 50% de la asignación básica mensual del empleado al que se le asigna la prima.
Por su parte, la prima técnica automática  es otorgada a altos funcionarios, en virtud de las calidades excepcionales del ejercicio de sus funciones. Equivale al 50% del sueldo y los gastos de representación de los empleados.
De acuerdo con el artículo 7 del Decreto 1661 de 1991, no constituyen factor salarial: la prima técnica por evaluación de desempeño y la prima técnica automática.</t>
  </si>
  <si>
    <t>La prima técnica por evaluación del desempeño está regulada por los Decretos: 1661 de 1991, 2164 de 1991, 1336 de 2003, 2177 de 2006 y 1164 de 2012.
La prima técnica automática está regulada por los Decretos: 1016 de 1991, 1624 de 1991, 1101 de 2015, y los demás decretos anuales de incremento salarial.</t>
  </si>
  <si>
    <t>2.1.1.01.03.012</t>
  </si>
  <si>
    <t>Prima de riesgo</t>
  </si>
  <si>
    <t>Reconocimiento que hace la ley a los funcionarios que prestan servicios de alto riesgo, en los siguientes términos:
- Para los conductores de los Ministros y Directores de Departamento Administrativos la prima de riesgo será equivalente al veinte por ciento (20%) de la asignación básica mensual (Decreto 229 de 2016, art. 8)
- Para los conductores del Ministro de Defensa Nacional, el Comandante General de las Fuerzas Militares, los Comandantes de Fuerza y del Director General de la Policía Nacional la prima de riesgo será del 20% de la asignación básica mensual (Decreto 214 de 2016, art. 33).
- Para el personal de los organismos de seguridad del Estado en comisión en los establecimientos de reclusión del Instituto Nacional Penitenciario y Carcelario -INPEC la prima de riesgo corresponderá al 30% de la asignación básica mensual (Decreto 229 de 2016, art. 34).
- Para el personal de la Imprenta Distrital, guardianes de la cárcel distrital, personal de vigilancia de la Secretaría de Tránsito y Transportes, radio operadores de la Administración Central, Técnicos en Salud Ocupacional, operadores de equipos, auxiliares de ingeniería y técnicos de la división de ingeniería de la Secretaría de Tránsito y Transportes. Empleados de publicaciones de la Secretaría de Educación, operarios de la Fábrica de Pupitres San Blas y Fábrica de Tiza de la Secretaría de Educación con más de cinco (5) años de servicio la prima de riesgo se paga de manera mensual y corresponde a un 5% por ciento de la asignación básica mensual más de un 1% por cada año adicional a los primeros cinco (5) años de servicio, sin que exceda el veinticinco (25%) por ciento.
En todos los casos, esta prima no constituye factor salarial para ningún efecto legal.</t>
  </si>
  <si>
    <t xml:space="preserve">Decreto 229 de 2016
Decreto 214 de 2016
Decreto 229 de 2016
Acuerdo Distrital 40 de 1992
</t>
  </si>
  <si>
    <t>2.1.1.01.03.020</t>
  </si>
  <si>
    <t>Estímulos a los empleados del Estado</t>
  </si>
  <si>
    <t>Es el pago de incentivos pecuniarios a los empleados públicos, que tienen por objetivo elevar los niveles de eficiencia, satisfacción, desarrollo y bienestar en el desempeño sus funciones. Lo anterior, en el marco de los programas de incentivos que contempla el sistema de estímulos para los empleados del Estado, regulado por el Decreto 1567 de 1998.
No incluye:
•	Incentivos no pecuniarios establecidos en los planes institucionales según lo dispuesto en el Decreto 1567 de 1998.</t>
  </si>
  <si>
    <t>Decreto 1567 de 1998</t>
  </si>
  <si>
    <t>2.1.1.01.03.023</t>
  </si>
  <si>
    <t>Prima de coordinación</t>
  </si>
  <si>
    <t xml:space="preserve">Es el pago que se realiza a los empleados públicos y trabajadores oficiales que “tengan planta global y que tengan a su cargo la coordinación o supervisión de grupos internos de trabajo, creados mediante resolución del jefe del organismo respectivo” (Decreto 1101 de 2015).
El pago de esta prima es reconocido a los empleados de los Ministerios, Departamentos Administrativos, Superintendencias, Establecimientos Públicos, Corporaciones Autónomas Regionales y de Desarrollo Sostenible, las Empresas Sociales del Estado y las Unidades Administrativas Especiales (Decreto 1101, 2015). Esta prima debe ser reconocida a los funcionarios que la ley determine como beneficiarios.
Para el caso del Distrito de Bogotá, este reconocimiento se otorga de manera mensual y equivale a un veinte por ciento (20%) adicional al valor de la asignación básica mensual del empleo del cual sean titulares, durante el tiempo en que ejerzan tales funciones.
</t>
  </si>
  <si>
    <t>Decreto 1101 de 2015
Acuerdo Distrital 92 de 2003</t>
  </si>
  <si>
    <t>2.1.1.01.03.068</t>
  </si>
  <si>
    <t>Prima secretarial</t>
  </si>
  <si>
    <t>Corresponde al reconocimiento que se le otorga los empleados públicos que desempeñen el cargo de secretario, en el nivel administrativo del Distrito de Bogotá, el cual es equivalente al 2% de la asignación básica mensual. 
Dicho valor no constituye factor salarial para ningún efecto legal.</t>
  </si>
  <si>
    <t>Acuerdo Distrital 92 de 2003</t>
  </si>
  <si>
    <t>2.1.1.01.03.069</t>
  </si>
  <si>
    <t>Apoyo de sostenimiento aprendices SENA</t>
  </si>
  <si>
    <t>Corresponde a las erogaciones como contraprestación por los servicios prestados por alumnos aprendices del Servicio Nacional de Aprendizaje (SENA) a través de los contratos de aprendizaje. Uno de los elementos característicos de los contratos de aprendizaje es el reconocimiento y pago al aprendiz de un apoyo del sostenimiento mensual, el cual tiene como fin garantizar el proceso de aprendizaje</t>
  </si>
  <si>
    <t>Art. 30 de la Ley 789 de 2002).</t>
  </si>
  <si>
    <t>2.1.1.01.03.074</t>
  </si>
  <si>
    <t>Corresponde a una prestación económica equivalente a un mes de del sueldo que tuvieren los empleados al 30 de junio y 31 de diciembre respectivamente, pagaderos los 15 primeros días de junio y diciembre de cada año, en las entidades y regímenes especiales en las que es reconocida.</t>
  </si>
  <si>
    <t>Parágrafo 1, Art. 59 del Acuerdo N°40 de 1991, Decreto 1695 de 1997</t>
  </si>
  <si>
    <t>2.1.1.01.03.075</t>
  </si>
  <si>
    <t>Prima de actividad</t>
  </si>
  <si>
    <t>Corresponde al pago de la prima de actividad que se reconoce y paga a los funcionarios que hayan laborado durante un año continuo en la entidad. Esta prima es equivalente a 15 días del sueldo básico mensual, y es reconocida cuando el interesado acredite la autorización para el disfrute de vacaciones o su compensación en dinero</t>
  </si>
  <si>
    <t>Art. 44 del Acuerdo N°40 de 1991 y el Decreto 1695 de 1997</t>
  </si>
  <si>
    <t>2.1.1.01.03.079</t>
  </si>
  <si>
    <t>Prima de alimentación</t>
  </si>
  <si>
    <t>Corresponde a la remuneración que se reconoce a los afiliados forzosos y que se paga mensualmente y se causa por cada día hábil trabajado durante el mes, el valor de esta prima es fijado por la junta directiva</t>
  </si>
  <si>
    <t>Art. 41 del Acuerdo N° 40 de 1991 y Decreto 1695 de 1997).</t>
  </si>
  <si>
    <t>2.1.1.01.03.083</t>
  </si>
  <si>
    <t>Auxilio de movilización</t>
  </si>
  <si>
    <t>Incentivo económico reconocido a servidores públicos de carácter administrativo, únicamente a quienes se les haya otorgado en vigencia de dichas normas hasta su retiro del organismo o hasta que se cumplan las condiciones para su pérdida. No constituye factor salarial para la liquidación de las prestaciones sociales.</t>
  </si>
  <si>
    <t>Decretos 1661 de 1991, 2164 de 1991 y 1724 de 1997, normas que fueron derogadas por el Decreto 1336 de 2003</t>
  </si>
  <si>
    <t>2.1.1.01.03.093</t>
  </si>
  <si>
    <t>Prima de Maternidad</t>
  </si>
  <si>
    <t>Es el reconocimiento que se hace a las trabajadoras oficiales y a las esposas o compañeras de los trabajadores oficiales con motivo del nacimiento de un hijo.  El valor se establece por convención colectiva de trabajo vigente.</t>
  </si>
  <si>
    <t>Convención colectiva de trabajo 2008-2011 (artículo 64).</t>
  </si>
  <si>
    <t>2.1.1.01.03.094</t>
  </si>
  <si>
    <t>Prima de Transporte y Manutención</t>
  </si>
  <si>
    <t>Corresponde a la prima que se reconoce a los Servidores Públicos que laboran en determinadas dependencias o en cualquier zona rural del Municipio de Medellín</t>
  </si>
  <si>
    <t>Convención colectiva de trabajo 2008-2011 (artículo 66)</t>
  </si>
  <si>
    <t>2.1.1.01.03.095</t>
  </si>
  <si>
    <t>Prima de Matrimonio</t>
  </si>
  <si>
    <t>Corresponde al reconocimiento que se hace a los trabajadores (as) oficiales, que durante su vinculación al Municipio de Medellín, contraigan matrimonio válidamente celebrado</t>
  </si>
  <si>
    <t>Convención colectiva de trabajo 2008-2011 (artículo 64)</t>
  </si>
  <si>
    <t>2.1.1.02</t>
  </si>
  <si>
    <t>Personal supernumerario y planta temporal</t>
  </si>
  <si>
    <t xml:space="preserve">Son los gastos por concepto de retribuciones por los servicios prestados y las contribuciones legales inherentes a la nómina de las personas vinculadas a la entidad mediante plantas supernumerarias o temporales.
De acuerdo con la Ley 909 de 2004, la creación de plantas de personal temporal es excepcional, y debe responder a las siguientes condiciones:
a) Cumplir funciones que no realiza el personal de planta por no formar parte de las actividades permanentes de la administración;
b) Desarrollar programas o proyectos de duración determinada;
c) Suplir necesidades de personal por sobrecarga de trabajo, determinada por hechos excepcionales;
d) Desarrollar labores de consultoría y asesoría institucional de duración total, no superior a doce (12) meses y que guarde relación directa con el objeto y la naturaleza de la institución (Ley 909 de 2004, art. 21; adicionado por el Decreto Nacional 894 de 2017, art. 6).
De igual manera, el numeral 2 del artículo 21 de la Ley 909 de 2004 señala que “la justificación para la creación de empleos de carácter temporal deberá contener la motivación técnica para cada caso, así como la apropiación y disponibilidad presupuestal para cubrir el pago de salarios y prestaciones sociales”.
Ahora bien, a lo que respecta el personal supernumerario, el Decreto Ley 1042 de 1978 en el artículo 83, establece que se podrá vincular personal supernumerario para suplir las vacancias temporales de los empleados en caso de licencias o vacaciones, o para desarrollar actividades de carácter netamente transitorio.
Incluye:
•	Remuneración a empleados públicos de las Unidades Técnicas Legislativas (UTL) del Congreso de la República.
•	Remuneración a profesores por horas Cátedra.
•	Jornales
</t>
  </si>
  <si>
    <t>2.1.1.02.01</t>
  </si>
  <si>
    <t>Son las retribuciones pagadas en efectivo al personal vinculado temporalmente a una entidad del PGSP como contraprestación directa por los servicios prestados. El salario está compuesto por el sueldo o asignación básica, y los demás factores reconocidos como salario en el marco legal vigente.</t>
  </si>
  <si>
    <t>2.1.1.02.01.001</t>
  </si>
  <si>
    <t>2.1.1.02.01.001.01</t>
  </si>
  <si>
    <t>El sueldo básico corresponde a la parte del salario que se mantiene fija y se paga periódicamente de acuerdo con las funciones y responsabilidades, los requisitos de conocimientos, la experiencia requerida para su ejercicio, la denóminación y el grado establecidos en la nomenclatura, y la escala del respectivo nivel (art. 13, Decreto 1042 de 1978). El sueldo básico se paga sin tener en cuenta adicionales de horas extra, primas y otros factores eventuales o fijos que aumentan sus ingresos.
La Ley 4 de 1992 establece el reconocimiento de una asignación básica de acuerdo con la nomenclatura y remuneración de los niveles de empleo.</t>
  </si>
  <si>
    <t>2.1.1.02.01.001.02</t>
  </si>
  <si>
    <t>Es la retribución fija que se reconoce a los empleados por concepto de trabajo suplementario y realizado en horas adicionales a la jornada ordinaria establecida por las disposiciones legales vigentes. Incluye: horas extras diurnas, horas extras nocturnas, y el trabajo ocasional en días dominicales y festivos. (Decreto 1042 de 1978).
De acuerdo con la jurisprudencia del Consejo de Estado (Sentencia 01841 de 2011) en materia de horas extras, a las entidades territoriales les aplica las disposiciones establecidas en el Decreto 1042 de 1978.</t>
  </si>
  <si>
    <t>2.1.1.02.01.001.03</t>
  </si>
  <si>
    <t>Es la asignación complementaria del sueldo, que se reconoce excepcional y restrictivamente a empleados de alto nivel jerárquico por el cumplimiento de sus funciones (Decreto 1042 de 1978, Ley 4 de 1992 y Decreto 1396 de 2010). Los gastos de representación tienen por finalidad que los empleados de nivel directivo desempeñen sus funciones de acuerdo con la importancia de la representación que ostentan. Esta asignación se caracteriza por ser un beneficio personal en gracia de la posición, jerarquía, dignidad y responsabilidades señaladas al cargo.
De acuerdo la DAFP (2009), para el orden territorial, el reconocimiento de gastos de representación es exclusivo para los alcaldes y gobernadores.</t>
  </si>
  <si>
    <t>2.1.1.02.01.001.04</t>
  </si>
  <si>
    <t>Es la retribución fija que se reconoce a los empleados como auxilio para la provisión de su alimento. Este factor es un pago habitual y periódico de una suma de dinero para apoyar la manutención y provisión de alimentos del empleado.
Para las entidades del PGSP, no se tendrá derecho a este subsidio cuando el funcionario disfrute de vacaciones, se encuentre en uso de licencia, suspendido o cuando la entidad suministre el servicio (art. 12, Decreto 229 de 2016).
El subsidio de alimentación fue creado mediante el Decreto 627 de 2007, y está regulado por el la Ley 4 de 1992 y el Decreto 1397 de 2010.</t>
  </si>
  <si>
    <t>2.1.1.02.01.001.05</t>
  </si>
  <si>
    <t>Es el pago que se hace al personal con el que la entidad tiene una relación laboral, tales como empleados públicos, trabajadores oficiales y aquel de las sociedades de economía mixta y particulares cuyo gasto de personal se haga con cargo a los recursos públicos a su cargo que devenguen un sueldo mensual básico hasta de dos veces el salario mínimo legal vigente (Decreto 2732 del 2014). Este auxilio tiene como fin cubrir el traslado del trabajador desde el sector de su residencia hasta el sitio de su trabajo y viceversa.
No se tiene derecho a este auxilio cuando el funcionario disfrute de vacaciones, se encuentre en uso de licencia, suspendido en el ejercicio de sus funciones o cuando la entidad suministre el servicio (art. 13, Decreto 229 de 2016).
La Ley 15 de 1959, el Decreto 1374 de 2010 y el Decreto 5054 de 2009 regulan el auxilio de transporte para servidores públicos en los términos y cuantía establecida por el gobierno.</t>
  </si>
  <si>
    <t>2.1.1.02.01.001.06</t>
  </si>
  <si>
    <t>Es la retribución fija que se paga el mes de julio de cada año correspondiente a 15 días de trabajo por cada año laborado, o proporcionalmente si el empleado laboró como mínimo por seis meses en la entidad. (art. 58, Decreto 1042 de 1978).
El Decreto 1042 de 1978 establece la rpima de servicios para los funcionarios del nivel nacional y el Decreto 2351 de 2014 establece la prima de servicios para los empleados públicos departamentales, distritales y municipales.</t>
  </si>
  <si>
    <t>2.1.1.02.01.001.07</t>
  </si>
  <si>
    <t>Es la retribución pagadera cada vez que el empleado cumple un año continuo de servicio en una misma entidad. La cual es equivalente al cincuenta por ciento (50%) del valor conjunto de la asignación básica determinada por la ley para el respectivo cargo, sumada a los incrementos por antigüedad y los gastos de representación. Se paga en un plazo de veinte días después del cumplimiento de los requisitos para recibir la bonificación (art. 45,47 y 48, Decreto 1042 de 1978).
El Decreto 2418 de 2015 regula la bonificación por servicios prestados para los empleados públicos del nivel territorial.</t>
  </si>
  <si>
    <t>2.1.1.02.01.001.08</t>
  </si>
  <si>
    <t>2.1.1.02.01.001.08.01</t>
  </si>
  <si>
    <t xml:space="preserve">Es la retribución correspondiente a un mes de salario que se reconoce a los empleados públicos y trabajadores oficiales por ocasión de la navidad. Esta prima es pagadera la primera quincena del mes de diciembre, por la cuantía del mes, o proporcionalmente al tiempo laborado.
El reconocimiento de la prima de navidad como prestación social, se establece en el Decreto 1045 de 1978 (art. 32). El Decreto 1919 de 2002 establece que los empleados públicos de las entidades territoriales tienen derecho a las prestaciones sociales definidas para los empleados de la rama ejecutiva del nivel nacional. 
</t>
  </si>
  <si>
    <t>2.1.1.02.01.001.08.02</t>
  </si>
  <si>
    <t>Corresponde al reconocimiento que otorga la ley al personal con el que la entidad tenga relación laboral, con el fin de brindarles mayores recursos económicos para gozar del periodo de vacaciones. Esta prima es equivalente a quince (15) días de salario por cada año trabajado y debe pagarse dentro de los cinco (5) días hábiles anteriores a la fecha señalada para la iniciación del descanso remunerado, salvo lo que se disponga en normas o estipulaciones especiales. La prima de vacaciones no se perderá en los casos en que se autorizare el pago de vacaciones en dinero (Decreto 1045 de 1978, arts. 24 a 29).
El reconocimiento de la prima de navidad como prestación social, se establece en el Decreto 1045 de 1978 (art. 24), el cual parte de los Decretos 174 y 230 de 1975. El Decreto 1919 de 2002 establece que los empleados públicos de las entidades territoriales tienen derecho a las prestaciones sociales definidas para los empleados de la rama ejecutiva del nivel nacional.</t>
  </si>
  <si>
    <t>2.1.1.02.01.001.09</t>
  </si>
  <si>
    <t>Es un reconocimiento económico a servidores públicos que desempeñen cargos altamente calificados cuyas funciones demanden la aplicación de conocimientos técnicos o científicos, o la realización de labores de dirección o de especial responsabilidad. Asimismo, la prima técnica reconoce el desempeño de los servidores en su cargo.
Se considera como factor salarial, la prima técnica por formación avanzada y experiencia altamente calificada, también conocida como prima técnica por estudio y experiencia, la cual se otorga a los empleados que acrediten estudios de formación avanzada o cinco años de experiencia calificada, en los cargos de nivel directivo, ejecutivo, profesional, jefes de oficina asesora y nivel asesor.
La prima técnica está regulada por los Decretos: 1016/1991, 1624/1991, 1661/1991, 2164/1991, 1336/2003, 2177/2006 y 1164/2012.</t>
  </si>
  <si>
    <t>2.1.1.02.01.001.10</t>
  </si>
  <si>
    <t>2.1.1.02.01.002</t>
  </si>
  <si>
    <t>Son los beneficios prestacionales o salariales, aplicables en algunas entidades , que incrementan el valor a partir del cual se liquidan prestaciones sociales, contribuciones inherentes a la nómina u otros factores salariales y no salariales.
La consideración de estos factores como elementos salariales debe respetar las disposiciones legales vigentes. Es decir que, su inclusión como factor salarial en el catálogo presupuestal no significa que estos factores se consideren salario para la liquidación de todos los elementos mencionados.</t>
  </si>
  <si>
    <t>2.1.1.02.01.002.04</t>
  </si>
  <si>
    <t>2.1.1.02.01.002.12</t>
  </si>
  <si>
    <t xml:space="preserve">A nivel nacional, son los pagos que se aplica a los empleados que permanezcan en el mismo cargo así: al iniciar el tercer año y del quinto año en adelante.
En el municipio de Envigado, corresponde a las erogaciones por concepto de prima de antigüedad que reconoce el municipio a los trabajadores que cumplen 10, 15, 20 y 25 años al servicio del municipio. Esta prima se reconoce en virtud del acuerdo 001 de enero 26 de 1982.
En el caso de Bogotá y de acuerdo con el Acuerdo 6 de 1986, corresponde a los pagos que el Distrito otorga a los empleados de la administración central que permanecen en su cargo así:
- Más de cuatro (4) y hasta nueve (9) años consecutivos, el 3% de la asignación básica mensual.
- Mas de nueve (9) y hasta catorce (14) años consecutivos, el 5% de la asignación básica mensual.
- Más de catorce (14) años consecutivos, el 7% de la asignación mensual.
</t>
  </si>
  <si>
    <t>2.1.1.02.01.002.12.01</t>
  </si>
  <si>
    <t>2.1.1.02.01.002.12.02</t>
  </si>
  <si>
    <t>2.1.1.02.01.002.17</t>
  </si>
  <si>
    <t>2.1.1.02.01.002.19</t>
  </si>
  <si>
    <t>Reserva especial del ahorro</t>
  </si>
  <si>
    <t>2.1.1.02.01.002.22</t>
  </si>
  <si>
    <t>2.1.1.02.02</t>
  </si>
  <si>
    <t xml:space="preserve">Son los pagos por concepto de contribuciones, establecidas legalmente, que debe hacer el empleador a distintas entidades con motivo de las relaciones laborales que mantiene con los empleados. </t>
  </si>
  <si>
    <t xml:space="preserve">Las contribuciones inherentes a la nómina reconocidas y pagadas por cada unidad ejecutora deben estar soportados legalmente. </t>
  </si>
  <si>
    <t>2.1.1.02.02.001</t>
  </si>
  <si>
    <t>2.1.1.02.02.002</t>
  </si>
  <si>
    <t>2.1.1.02.02.003</t>
  </si>
  <si>
    <t>Es la contribución de cesantías, que el empleador está obligado a pagar en razón de un mes de sueldo o jornal por cada año de servicio de su empleado, proporcionalmente fraccionado. Este aporte tiene como fin cubrir o prever las necesidades que se originan al trabajador al momento de quedar cesante. (Departamento Administrativo de la Función Pública, 2012).
Los aportes a los fondos administradores de cesantías entraron en vigor para entidades territoriales con la Ley 344 de 1996. Así mismo, la Ley 432 de 1998 permitió que el personal del nivel territorial se afiliara al Fondo Nacional del Ahorro.</t>
  </si>
  <si>
    <t>2.1.1.02.02.004</t>
  </si>
  <si>
    <t>Son los pagos por concepto de contribución social que hacen los empleadores a las cajas de Compensación familiar para el cubrimiento del subsidio familiar y de vivienda.</t>
  </si>
  <si>
    <t>2.1.1.02.02.005</t>
  </si>
  <si>
    <t>Son los pagos por concepto de contribución social que hacen los empleadores a una Administradora de Riesgos Laborales (ARL), según elección, liquidación y las tablas de riesgo establecidas legalmente; para el cubrimiento de las prestaciones económicas y asistenciales derivadas de un accidente de trabajo o una enfermedad profesional (Ley 100 de 1993; Decreto 1295 de 1994).
El monto de las cotizaciones no podrá ser inferior al 0.348%, ni superior al 8.7%, de la base de cotización de los trabajadores a cargo del respectivo empleador (Decreto 1295 de 1994, art.18). 
Este pago se realiza en virtud de la Ley 100 de 1993, la cual creó el sistema General de Riesgos laborales, y el Decreto 1295 de 1994, el cual establece: 
[…] 
c) Todos los empleadores deben afiliarse al Sistema General de Riesgos Profesionales. 
[…] 
d) La afiliación de los trabajadores dependientes es obligatoria para todos los empleadores. 
[…]
El empleador que no afilie a sus trabajadores al Sistema General de Riesgos Profesionales, además de las sanciones legales, será responsable de las prestaciones que se otorgan en este decreto (Decreto 1295 de 1994, art. 4).</t>
  </si>
  <si>
    <t>2.1.1.02.02.006</t>
  </si>
  <si>
    <t>Son los pagos por concepto de contribución parafiscal que hacen los empleadores al Instituto Colombiano de Bienestar Familiar (ICBF). Esta contribución está destinada a atender la creación y sostenimiento de centros de atención integral al preescolar, para menores de 7 años hijos de empleados públicos y de trabajadores oficiales y privados</t>
  </si>
  <si>
    <t>2.1.1.02.02.007</t>
  </si>
  <si>
    <t>Es la contribución parafiscal a pagar por la Nación (por intermedio de los Ministerios, Departamentos Administrativos y Superintendencias), los establecimientos públicos, las empresas industriales y comerciales y las empresas de economía mixta de las órdenes nacional, departamental, Intendencias, distrital y municipal, y los empleados que ocupen uno o más trabajadores permanentes47 al SENA. Los aportes para la Nación son equivalentes al 0,5% de la nómina mensual de salarios y están destinados a programas específicos de formación profesional acelerada, durante la prestación del servicio militar obligatorio. Los aportes de los demás contribuyentes son equivalentes al 2% de las nóminas respectivas (Ley 21 de 1982, arts. 7 a 12). 
De acuerdo con la Ley 223 de 1995, las universidades públicas no están obligadas a realizar aportes al SENA (Ley 223 de 1995, art. 181).</t>
  </si>
  <si>
    <t>2.1.1.02.02.008</t>
  </si>
  <si>
    <t>2.1.1.02.02.009</t>
  </si>
  <si>
    <t>2.1.1.02.03</t>
  </si>
  <si>
    <t>Son las retribuciones pactadas como ocasionales y las que la ley reconoce como no constitutivos de salario. Estos pagos incluyen primas especiales, bonificaciones, participaciones de utilidades, entre otros.</t>
  </si>
  <si>
    <t>2.1.1.02.03.001</t>
  </si>
  <si>
    <t>2.1.1.02.03.001.01</t>
  </si>
  <si>
    <t>2.1.1.02.03.001.02</t>
  </si>
  <si>
    <t>Corresponde a la compensación en dinero a la que tiene derecho el empleado por vacaciones causadas, pero no disfrutadas. En principio, la compensación en dinero de las vacaciones está prohibida, en tanto estas constituyen un derecho del que gozan todos los trabajadores como quiera que el reposo es una condición mínima que ofrece la posibilidad de que el empleado renueve la fuerza y la dedicación para el desarrollo de sus actividades (Corte Constitucional, Sentencia C-598/1997).</t>
  </si>
  <si>
    <t>2.1.1.02.03.001.03</t>
  </si>
  <si>
    <t>Es la retribución que se reconoce a los empleados  por cada periodo de vacaciones en el momento de iniciar el disfrute del respectivo periodo vacacional. La cuantía de la bonificación por recreación equivale a dos días de la asignación básica mensual que le corresponda al empleado.
Esta bonificación no constituirá factor de salario para ningún efecto legal y se pagará por lo menos con cinco (5) días hábiles de antelación a la fecha de inicio en el evento que se disfrute del descanso remunerado (Decreto 229 de 2016, art. 16).</t>
  </si>
  <si>
    <t>2.1.1.02.03.002</t>
  </si>
  <si>
    <t>2.1.1.02.03.005</t>
  </si>
  <si>
    <t>Reconocimiento que hace la ley a los funcionarios que prestan servicios de alto riesgo, en los siguientes términos:
- Para los conductores de los Ministros y Directores de Departamento Administrativos la prima de riesgo será equivalente al veinte por ciento (20%) de la asignación básica mensual (Decreto 229 de 2016, art. 8)
- Para los conductores del Ministro de Defensa Nacional, el Comandante General de las Fuerzas Militares, los Comandantes de Fuerza y del Director General de la Policía Nacional la prima de riesgo será del 20% de la asignación básica mensual (Decreto 214 de 2016, art. 33).
- Para el personal de los organismos de seguridad del Estado en comisión en los establecimientos de reclusión del Instituto Nacional Penitenciario y Carcelario -INPEC la prima de riesgo corresponderá al 30% de la asignación básica mensual (Decreto 229 de 2016, art. 34).
- Para el personal de la Imprenta Distrital, guardianes de la cárcel distrital, personal de vigilancia de la Secretaría de Tránsito y Transportes, radio operadores de la Administración Central, Técnicos en Salud Ocupacional, operadores de equipos, auxiliares de ingeniería y técnicos de la división de ingeniería de la Secretaría de Tránsito y Transportes. Empleados de publicaciones de la Secretaría de Educación, operarios de la Fábrica de Pupitres San Blas y Fábrica de Tiza de la Secretaría de Educación con más de cinco (5) años de servicio la prima de riesgo se paga de manera mensual y corresponde a un 5% por ciento de la asignación básica mensual más de un 1% por cada año adicional a los primeros cinco (5) años de servicio, sin que exceda el veinticinco (25%) por ciento
En todos los casos, esta prima no constituye factor salarial para ningún efecto legal.</t>
  </si>
  <si>
    <t>2.1.1.02.03.013</t>
  </si>
  <si>
    <t>2.1.1.02.03.016</t>
  </si>
  <si>
    <t>Es el pago que se realiza a los empleados públicos y trabajadores oficiales que “tengan planta global y que tengan a su cargo la coordinación o supervisión de grupos internos de trabajo, creados mediante resolución del jefe del organismo respectivo” (Decreto 1101 de 2015).
El pago de esta prima es reconocido a los empleados de los Ministerios, Departamentos Administrativos, Superintendencias, Establecimientos Públicos, Corporaciones Autónomas Regionales y de Desarrollo Sostenible, las Empresas Sociales del Estado y las Unidades Administrativas Especiales (Decreto 1101, 2015). Esta prima debe ser reconocida a los funcionarios que la ley determine como beneficiarios.
Para el caso del Distrito de Bogotá, este reconocimiento se otorga de manera mensual y equivale a un veinte por ciento (20%) adicional al valor de la asignación básica mensual del empleo del cual sean titulares, durante el tiempo en que ejerzan tales funciones</t>
  </si>
  <si>
    <t>2.1.1.02.03.044</t>
  </si>
  <si>
    <t>Corresponde al reconocimiento que se le otorga los empleados públicos que desempeñen el cargo de secretario, en el nivel administrativo del Distrito de Bogotá, el cual es equivalente al 2% de la asignación básica mensual. 
Dicho valor no constituye factor salarial para ningún efecto legal</t>
  </si>
  <si>
    <t>2.1.1.02.03.062</t>
  </si>
  <si>
    <t>2.1.1.02.03.067</t>
  </si>
  <si>
    <t>2.1.1.02.03.068</t>
  </si>
  <si>
    <t>2.1.1.02.03.072</t>
  </si>
  <si>
    <t>2.1.2</t>
  </si>
  <si>
    <t>Adquisición de bienes y servicios</t>
  </si>
  <si>
    <t>Son los gastos asociados a la compra de bienes y a la contratación de servicios, suministrados por personas naturales o jurídicas, que son necesarios para el cumplimiento de las funciones asignadas por la Constitución Política y la ley a la entidad.
Incluye:
*Gastos por concepto de concesiones y alianzas público privadas - APP.
*Servicios personales indirectos o contratados por prestación de servicios.
Excluye:
*Servicios prestados por servidores públicos (personal de planta permanente, planta temporal
y personal supernumerario)</t>
  </si>
  <si>
    <t>2.1.2.01</t>
  </si>
  <si>
    <t>Adquisición de activos no financieros</t>
  </si>
  <si>
    <t xml:space="preserve">Son gastos asociados a la adquisición de activos económicos distintos de los activos financieros. Los activos no financieros son depósitos de valor y proporcionan beneficios ya sea a través de su uso en la producción de bienes y servicios, o en forma de renta de la propiedad y ganancias por tenencia.  Los activos no financieros se subdividen en aquellos que son producidos y los que no son producidos. Entiéndase por activos producidos aquellos que tienen su origen en procesos de producción, como lo son activos fijos y los objetos de valor; y por activos no producidos, aquellos de origen natural como las tierras y terrenos, y los recursos biológicos no cultivados. </t>
  </si>
  <si>
    <t>2.1.2.01.01</t>
  </si>
  <si>
    <t>Activos fijos</t>
  </si>
  <si>
    <t xml:space="preserve">Corresponde a la adquisición de activos no financieros producidos que se utilizan de forma repetida o continua en procesos de producción por más de un año y cuyo precio es significativo para la entidad. La característica distintiva de un activo fijo no es entonces que sea durable en un sentido físico, sino que pueda utilizarse repetida o continuamente para el desarrollo de sus funciones.
Incluye:
*Mejoras mayores de los activos fijos existentes, como los edificios o los programas de informática; siempre que, estas mejoras incrementen su capacidad productiva, amplíen su vida útil o ambas cosas. Se consideran mejoras mayores aquellas que recuperan o aumentan el valor del activo fijo, como las renovaciones significativas, reconstrucciones o agrandamientos. 
*Armas ligeras y vehículos blindados usados para seguridad interna.
*Animales cultivables.
Excluye: 
*Bienes durables que no puedan utilizarse de forma repetida o continua por más de un año.
*Los bienes que puedan utilizarse repetida y continuamente por más de un año, pero cuyo precio no sea significativo.
</t>
  </si>
  <si>
    <t>2.1.2.01.01.001</t>
  </si>
  <si>
    <t>Edificaciones y estructuras</t>
  </si>
  <si>
    <t xml:space="preserve">Adquisición de todo tipo de edificaciones y estructuras, incluidos los accesorios y adecuaciones que forman parte integral de la estructura. Se compone de viviendas, edificios que no sean viviendas, otras estructuras y mejoras de la tierra. Esta cuenta también incluye los monumentos públicos, identificables por su significado histórico, nacional, regional, local, religioso o simbólico, los cuales se clasifican en otras estructuras.
</t>
  </si>
  <si>
    <t>2.1.2.01.01.001.01</t>
  </si>
  <si>
    <t>Viviendas</t>
  </si>
  <si>
    <t xml:space="preserve">Son los gastos asociados a la adquisición de edificaciones cuyo uso principal o total es residencial, incluidas las construcciones asociadas y otros accesorios.  Estas edificaciones incluyen cualquier construcción asociada, como los garajes, y todos los accesorios permanentes instalados habitualmente en las residencias.
</t>
  </si>
  <si>
    <t>2.1.2.01.01.001.01.01</t>
  </si>
  <si>
    <t>Edificios utilizados para residencia</t>
  </si>
  <si>
    <t>Es la adquisición de edificios utilizados para residencia incluidas las construcciones asociadas.</t>
  </si>
  <si>
    <t>2.1.2.01.01.001.01.02</t>
  </si>
  <si>
    <t xml:space="preserve">Casas flotantes </t>
  </si>
  <si>
    <t>Es la adquisición de casas flotantes para residencia.</t>
  </si>
  <si>
    <t>2.1.2.01.01.001.01.03</t>
  </si>
  <si>
    <t xml:space="preserve">Barcazas </t>
  </si>
  <si>
    <t>Es la adquisición de Barcazas para residencia.</t>
  </si>
  <si>
    <t>2.1.2.01.01.001.01.04</t>
  </si>
  <si>
    <t>Viviendas móviles</t>
  </si>
  <si>
    <t>Es la adquisición de viviendas móviles para residencia.</t>
  </si>
  <si>
    <t>2.1.2.01.01.001.01.06</t>
  </si>
  <si>
    <t>Monumentos públicos considerados principalmente como viviendas</t>
  </si>
  <si>
    <t>Es la adquisiciónd e monumentos públicos considerados principalmente residenciales.</t>
  </si>
  <si>
    <t>2.1.2.01.01.001.01.08</t>
  </si>
  <si>
    <t xml:space="preserve">Construcciones prefabricadas </t>
  </si>
  <si>
    <t>Es la adquisición de construcciones prefabricadas para residencia.</t>
  </si>
  <si>
    <t>2.1.2.01.01.001.01.09</t>
  </si>
  <si>
    <t>Otros edificios utilizados como residencia</t>
  </si>
  <si>
    <t>Es la adquisición de edificios utilizados como residencia que no se clasifican en las cuentas anteriores</t>
  </si>
  <si>
    <t>2.1.2.01.01.001.02</t>
  </si>
  <si>
    <t>Edificaciones distintas a viviendas</t>
  </si>
  <si>
    <t xml:space="preserve">Son los gastos asociados a la adquisición de edificios completos, o partes específicas de estos, destinados a fines distintos a los residenciales.
	</t>
  </si>
  <si>
    <t>2.1.2.01.01.001.02.01</t>
  </si>
  <si>
    <t>Monumentos públicos no residenciales</t>
  </si>
  <si>
    <t>2.1.2.01.01.001.02.02</t>
  </si>
  <si>
    <t>Edificios industriales</t>
  </si>
  <si>
    <t>Es la adquisición de edificaciones destinadas a actividades de producción y montaje de instalaciones industriales. Esta categoría incluye: fabricas, plantas y talleres, los edificios agricolas, incluidos los silos y otras instalaciones de almacenamieto.</t>
  </si>
  <si>
    <t>2.1.2.01.01.001.02.03</t>
  </si>
  <si>
    <t>Edificios comerciales</t>
  </si>
  <si>
    <t>Es la adquisición de edificaciones utilizadas principalmente en el comercio al por mayor y al por menor. esta categoria incluye: centros comerciales, grandes almacenes, tiendas independientes y boutiques, mercados interiores, etc. 
Los almacenes, las salas de exposiciones, los edificios de oficinas, edificios bancarios, las terminales aéreas, ferroviarias o de transporte terrestre, parqueaderos y estaciones de servicio y gasolineras.</t>
  </si>
  <si>
    <t>2.1.2.01.01.001.02.04</t>
  </si>
  <si>
    <t>Edificios públicos de entretenimiento</t>
  </si>
  <si>
    <t>Es la adquisición de edificios públicos de entretenimiento. Esta categoría incluye: salas de cine, teatros, salas de conciertos, salas de baile y discotecas.</t>
  </si>
  <si>
    <t>2.1.2.01.01.001.02.05</t>
  </si>
  <si>
    <t>Edificios de hoteles</t>
  </si>
  <si>
    <t>Es la adquisición de edificios de hoteles. Esta categoría incluye: moteles, posadas, hostales y edificios similares.</t>
  </si>
  <si>
    <t>2.1.2.01.01.001.02.06</t>
  </si>
  <si>
    <t>Restaurantes</t>
  </si>
  <si>
    <t>Es la adquisición de restaurantes.</t>
  </si>
  <si>
    <t>2.1.2.01.01.001.02.07</t>
  </si>
  <si>
    <t>Edificios educativos</t>
  </si>
  <si>
    <t>Es la adquisición de  edificios educativos. Esta categoría incluye: escuelas, colegios, universidades, bibliotecas, archivos y museos.</t>
  </si>
  <si>
    <t>2.1.2.01.01.001.02.08</t>
  </si>
  <si>
    <t>Edificios relacionados con salud</t>
  </si>
  <si>
    <t>Es la adquisición de edificios relacionados con la salud. Esta categoría incluye: hospitales, clínicas y sanatorios, contiene también las clínicas veterinarias.</t>
  </si>
  <si>
    <t>2.1.2.01.01.001.02.09</t>
  </si>
  <si>
    <t>Prisiones</t>
  </si>
  <si>
    <t>Es la adquisición de edificios exclusivamente para la reclusión de prisioneros.</t>
  </si>
  <si>
    <t>2.1.2.01.01.001.02.11</t>
  </si>
  <si>
    <t>Instalaciones recreativas</t>
  </si>
  <si>
    <t>Es la adquisición de instalaciones recreativas. Esta categoría incluye: pistas de hielo, gimnasios, pistas cubiertas de tenis, pabellones deportivos, entre otros.</t>
  </si>
  <si>
    <t>2.1.2.01.01.001.02.12</t>
  </si>
  <si>
    <t>Centros de convenciones y congresos</t>
  </si>
  <si>
    <t>Es la adquisición de centros de convenciones y congresos.</t>
  </si>
  <si>
    <t>2.1.2.01.01.001.02.13</t>
  </si>
  <si>
    <t>Edificios agrícolas no residenciales</t>
  </si>
  <si>
    <t>Es la adquisición de edificios agrícolas no residenciales.</t>
  </si>
  <si>
    <t>2.1.2.01.01.001.02.14</t>
  </si>
  <si>
    <t>Otros edificios no residenciales</t>
  </si>
  <si>
    <t>Es la adquisición de otros edificios no residenciales.</t>
  </si>
  <si>
    <t>2.1.2.01.01.001.03</t>
  </si>
  <si>
    <t>Otras estructuras</t>
  </si>
  <si>
    <t xml:space="preserve">Son los gastos asociados a  la adquisición de estructuras que no son edificios. Esta categoría incluye la construcción de muros de contención, diques, barreras de inundación, etc., destinados a mejorar la tierra adyacente a ellos. También incluye la infraestructura necesaria para la acuicultura como granjas de peces y bancos de mariscos.
</t>
  </si>
  <si>
    <t>2.1.2.01.01.001.03.01</t>
  </si>
  <si>
    <t xml:space="preserve">Monumentos públicos </t>
  </si>
  <si>
    <t>Corresponde a la construcción de monumentos públicos.</t>
  </si>
  <si>
    <t>2.1.2.01.01.001.03.02</t>
  </si>
  <si>
    <t>Autopistas, carreteras, calles</t>
  </si>
  <si>
    <t>Corresponde a la construcción de autopistas, carreteras, calles, etc.</t>
  </si>
  <si>
    <t>2.1.2.01.01.001.03.03</t>
  </si>
  <si>
    <t>Ferrocarriles</t>
  </si>
  <si>
    <t>Corresponde a la construcción o adquisición de ferrocarriles.</t>
  </si>
  <si>
    <t>2.1.2.01.01.001.03.04</t>
  </si>
  <si>
    <t>Pistas de aterrizaje</t>
  </si>
  <si>
    <t>Corresponde a la construcción de pistas de aterrizaje.</t>
  </si>
  <si>
    <t>2.1.2.01.01.001.03.05</t>
  </si>
  <si>
    <t>Puentes</t>
  </si>
  <si>
    <t>Corresponde a la construcción de puentes.</t>
  </si>
  <si>
    <t>2.1.2.01.01.001.03.06</t>
  </si>
  <si>
    <t>Carreteras elevadas</t>
  </si>
  <si>
    <t>Corresponde a la construcción de carreteras elevadas.</t>
  </si>
  <si>
    <t>2.1.2.01.01.001.03.07</t>
  </si>
  <si>
    <t>Túneles</t>
  </si>
  <si>
    <t>Corresponde a la construcción de tuneles.</t>
  </si>
  <si>
    <t>2.1.2.01.01.001.03.08</t>
  </si>
  <si>
    <t>Acueductos y otros conductos de suministros de aguas, excepto gasoductos</t>
  </si>
  <si>
    <t>Corresponde a la construcción o adquisición de acueductos y otros conductos de suministros de aguas, excepto gasoductos.</t>
  </si>
  <si>
    <t>2.1.2.01.01.001.03.09</t>
  </si>
  <si>
    <t>Puertos, vías navegables e instalaciones conexas</t>
  </si>
  <si>
    <t>Corresponde a la construcción de puertos, vías navegables e instalaciones conexas.</t>
  </si>
  <si>
    <t>2.1.2.01.01.001.03.10</t>
  </si>
  <si>
    <t>Represas</t>
  </si>
  <si>
    <t>Corresponde a la construcción de represas.</t>
  </si>
  <si>
    <t>2.1.2.01.01.001.03.11</t>
  </si>
  <si>
    <t>Sistemas de riego y obras hidráulicas</t>
  </si>
  <si>
    <t>Corresponde a la construcción  o adquisición de Sistemas de riego y obras hidráulicas.</t>
  </si>
  <si>
    <t>2.1.2.01.01.001.03.12</t>
  </si>
  <si>
    <t>Tuberías de larga distancia</t>
  </si>
  <si>
    <t>Corresponde a la construcción o adquisición de tuberías de larga distancia.</t>
  </si>
  <si>
    <t>2.1.2.01.01.001.03.13</t>
  </si>
  <si>
    <t>Obras para la comunicación de larga distancia y las líneas eléctricas (cables)</t>
  </si>
  <si>
    <t>Corresponde a la construcción de obras para la comunicación de larga distancia y las líneas eléctricas (cables).</t>
  </si>
  <si>
    <t>2.1.2.01.01.001.03.14</t>
  </si>
  <si>
    <t>Gasoductos y oleoductos</t>
  </si>
  <si>
    <t>Corresponde a la construcción  o adquisición de gasoductos y oleoductos.</t>
  </si>
  <si>
    <t>2.1.2.01.01.001.03.15</t>
  </si>
  <si>
    <t>Cables locales y obras conexas</t>
  </si>
  <si>
    <t>Corresponde a la construcción o adquisición de cables locales y obras conexas.</t>
  </si>
  <si>
    <t>2.1.2.01.01.001.03.16</t>
  </si>
  <si>
    <t>Alcantarillas y plantas de tratamiento de agua</t>
  </si>
  <si>
    <t>Corresponde a la construcción de alcantarillas y plantas de tratamiento de agua.</t>
  </si>
  <si>
    <t>2.1.2.01.01.001.03.17</t>
  </si>
  <si>
    <t>Construcciones en minas y plantas industriales</t>
  </si>
  <si>
    <t>Corresponde a las construcciones en minas y plantas industriales.</t>
  </si>
  <si>
    <t>2.1.2.01.01.001.03.18</t>
  </si>
  <si>
    <t>Construcciones deportivas al aire libre</t>
  </si>
  <si>
    <t>Corresponde a las construcciones deportivas al aire libre.</t>
  </si>
  <si>
    <t>2.1.2.01.01.001.03.19</t>
  </si>
  <si>
    <t>Otras obras de ingeniería civil</t>
  </si>
  <si>
    <t>Corresponde a la construcción de otras obras de ingeniería civil.</t>
  </si>
  <si>
    <t>2.1.2.01.01.001.04</t>
  </si>
  <si>
    <t>Mejoras de tierras y terrenos</t>
  </si>
  <si>
    <t>Corresponde a los gastos realizados para la adquisición de mejoras de tierra. Las mejoras de tierra son el resultado de acciones que dan lugar a mejoras importantes en la calidad, cantidad o productividad de la tierra, o que impidan su deterioro.
Incluye:
*Recuperación, desmonte de tierras y cerramiento del terreno.
*Creación de pozos y abrevaderos que son parte integral de las tierras.
No incluye:
*Costos de limpieza y preparación de terrenos cuando están asociados a la adquisición de
edificaciones nuevas.
*Construcción de malecones, diques, barreras contra inundaciones, entre otros, destinados a
mejorar la calidad y cantidad de la tierra adyacente a ellos.
*Construcción de sistemas de riego principales.</t>
  </si>
  <si>
    <t>2.1.2.01.01.003</t>
  </si>
  <si>
    <t>Maquinaria y equipo</t>
  </si>
  <si>
    <t>Son los gastos asociados a la adquisición de todo tipo de maquinaria (Uso general, uso especial y uso contable), aparatos eléctricos, equipos de transporte, y equipo militar y de policía. 
No incluye:
Sistemas de armamento.
*Maquinaria y equipo que forma parte integral de un edificio o estructura.
*Herramientas de mano adquiridas con regularidad, pero a bajo costo, a menos que formen una gran parte de los inventarios de maquinaria y equipo.</t>
  </si>
  <si>
    <t>2.1.2.01.01.003.01</t>
  </si>
  <si>
    <t>Maquinaria para uso general</t>
  </si>
  <si>
    <t>Son los gastos asociados a la adquisición de motores y turbinas; bombas y compresores; engranajes, rodamientos y elementos de transmisión; hornos; máquinas de elevación y demás maquinaria para uso general.</t>
  </si>
  <si>
    <t>2.1.2.01.01.003.01.01</t>
  </si>
  <si>
    <t>Motores y turbinas y sus partes</t>
  </si>
  <si>
    <t>2.1.2.01.01.003.01.02</t>
  </si>
  <si>
    <t>Bombas, compresores, motores de fuerza hidráulica y motores de potencia neumática y válvulas y sus partes y piezas</t>
  </si>
  <si>
    <t>2.1.2.01.01.003.01.03</t>
  </si>
  <si>
    <t>Cojines, engranajes, ruedas de ficción y elementos de transmisión y sus partes y piezas</t>
  </si>
  <si>
    <t>2.1.2.01.01.003.01.04</t>
  </si>
  <si>
    <t>Hornos y quemadores para alimentación de hogares y sus partes y piezas</t>
  </si>
  <si>
    <t>2.1.2.01.01.003.01.05</t>
  </si>
  <si>
    <t>Equipos de elevación y manipulación y sus partes y piezas</t>
  </si>
  <si>
    <t>2.1.2.01.01.003.01.06</t>
  </si>
  <si>
    <t>Otras máquinas para usos generales y sus partes y piezas</t>
  </si>
  <si>
    <t>2.1.2.01.01.003.02</t>
  </si>
  <si>
    <t>Maquinaria para usos especiales</t>
  </si>
  <si>
    <t>Son los gastos asociados a la adquisición de maquinaria agropecuaria o silvícola; maquinaria para industria metalúrgica; maquinaria para minería y explotación de canteras; maquinaria para elaboración de alimentos; maquinaria para la fabricación de textiles y demás maquinaria para usos especiales</t>
  </si>
  <si>
    <t>2.1.2.01.01.003.02.01</t>
  </si>
  <si>
    <t>Maquinaria agropecuaria o silvícola y sus partes y piezas</t>
  </si>
  <si>
    <t>2.1.2.01.01.003.02.02</t>
  </si>
  <si>
    <t>Máquinas herramientas y sus partes, piezas y accesorios</t>
  </si>
  <si>
    <t>2.1.2.01.01.003.02.03</t>
  </si>
  <si>
    <t>Maquinaria para la industria metalúrgica y sus partes y piezas</t>
  </si>
  <si>
    <t>2.1.2.01.01.003.02.04</t>
  </si>
  <si>
    <t>Maquinaria para la minería, la explotación de canteras y la construcción y sus partes y piezas</t>
  </si>
  <si>
    <t>2.1.2.01.01.003.02.05</t>
  </si>
  <si>
    <t>Maquinaria para la elaboración de alimentos, bebidas y tabaco, y sus partes y piezas</t>
  </si>
  <si>
    <t>2.1.2.01.01.003.02.06</t>
  </si>
  <si>
    <t>Maquinaria para la fabricación de textiles, prendas de vestir y artículos de cuero, y sus partes y piezas</t>
  </si>
  <si>
    <t>2.1.2.01.01.003.02.07</t>
  </si>
  <si>
    <t>Aparatos de uso doméstico y sus partes y piezas</t>
  </si>
  <si>
    <t>2.1.2.01.01.003.02.08</t>
  </si>
  <si>
    <t>Otra maquinaria para usos especiales y sus partes y piezas</t>
  </si>
  <si>
    <t>2.1.2.01.01.003.03</t>
  </si>
  <si>
    <t>Maquinaria de oficina, contabilidad e informática</t>
  </si>
  <si>
    <t>Son los gastos asociados a la adquisición de máquinas de escribir o máquinas para procesamiento de datos; calculadoras o máquinas reproductoras de datos; cajas registradoras; cajeros automáticos, entre otras.</t>
  </si>
  <si>
    <t>2.1.2.01.01.003.03.01</t>
  </si>
  <si>
    <t>Máquinas para oficina y contabilidad, y sus partes y accesorios</t>
  </si>
  <si>
    <t>2.1.2.01.01.003.03.02</t>
  </si>
  <si>
    <t>Maquinaria de informática y sus partes, piezas y accesorios</t>
  </si>
  <si>
    <t>2.1.2.01.01.003.04</t>
  </si>
  <si>
    <t>Maquinaria y aparatos eléctricos</t>
  </si>
  <si>
    <t>Son los gastos asociados a la adquisición de motores, generadores y transformadores eléctricos; aparatos de control eléctrico o distribución de electricidad; cables de fibra óptica; pilas y baterías primarias; equipo de alumbrado; entre otras.</t>
  </si>
  <si>
    <t>2.1.2.01.01.003.04.01</t>
  </si>
  <si>
    <t>Motores, generadores y transformadores eléctricos y sus partes y piezas</t>
  </si>
  <si>
    <t>2.1.2.01.01.003.04.02</t>
  </si>
  <si>
    <t>Aparatos de control eléctrico y distribución de electricidad y sus partes y piezas</t>
  </si>
  <si>
    <t>2.1.2.01.01.003.04.03</t>
  </si>
  <si>
    <t>Hilos y cables aislados; cable de fibra óptica</t>
  </si>
  <si>
    <t>2.1.2.01.01.003.04.04</t>
  </si>
  <si>
    <t>Acumuladores, pilas y baterías primarias y sus partes y piezas</t>
  </si>
  <si>
    <t>2.1.2.01.01.003.04.05</t>
  </si>
  <si>
    <t>Lámparas eléctricas de incandescencia o descarga; lámparas de arco, equipo para alumbrado eléctrico; sus partes y piezas</t>
  </si>
  <si>
    <t>2.1.2.01.01.003.04.06</t>
  </si>
  <si>
    <t>Otro equipo eléctrico y sus partes y piezas</t>
  </si>
  <si>
    <t>2.1.2.01.01.003.05</t>
  </si>
  <si>
    <t>Equipo y aparatos de radio, televisión y comunicaciones</t>
  </si>
  <si>
    <t>Son los gastos asociados a la adquisición de componentes electrónicos; aparatos transmisores de televisión y radio; cámaras digitales y teléfonos, aparatos receptores de radio y televisión; dispositivos de almacenamientos como cintas y medios magnéticos; grabaciones de audio o video y tarjetas con bandas magnéticas.</t>
  </si>
  <si>
    <t>2.1.2.01.01.003.05.01</t>
  </si>
  <si>
    <t>Válvulas y tubos electrónicos; componentes electrónicos; sus partes y piezas</t>
  </si>
  <si>
    <t>2.1.2.01.01.003.05.02</t>
  </si>
  <si>
    <t>Aparatos transmisores de televisión y radio; televisión, video y cámaras digitales; teléfonos</t>
  </si>
  <si>
    <t>2.1.2.01.01.003.05.03</t>
  </si>
  <si>
    <t>Radiorreceptores y receptores de televisión; aparatos para la grabación y reproducción de sonido y video; micrófonos, altavoces, amplificadores, etc.</t>
  </si>
  <si>
    <t>2.1.2.01.01.003.05.04</t>
  </si>
  <si>
    <t>Partes y piezas de los productos de las clases 4721 a 4733 y 4822</t>
  </si>
  <si>
    <t>2.1.2.01.01.003.05.05</t>
  </si>
  <si>
    <t>Discos, cintas, dispositivos de almacenamiento en estado sólido no volátiles y otros medios, no grabados</t>
  </si>
  <si>
    <t>2.1.2.01.01.003.05.06</t>
  </si>
  <si>
    <t>Grabaciones de audio, video y otros discos, cintas y otros medios físicos</t>
  </si>
  <si>
    <t>2.1.2.01.01.003.05.07</t>
  </si>
  <si>
    <t>Tarjetas con bandas magnéticas o plaquetas (chip)</t>
  </si>
  <si>
    <t>2.1.2.01.01.003.06</t>
  </si>
  <si>
    <t>Aparatos médicos, instrumentos ópticos y de precisión, relojes</t>
  </si>
  <si>
    <t>Son los gastos asociados a la adquisición de aparatos médicos y quirúrgicos; instrumentos y aparatos de medición, verificación y análisis; instrumentos ópticos y equipo fotográfico; y relojes.</t>
  </si>
  <si>
    <t>2.1.2.01.01.003.06.01</t>
  </si>
  <si>
    <t>Aparatos médicos y quirúrgicos y aparatos ortésicos y protésicos</t>
  </si>
  <si>
    <t>2.1.2.01.01.003.06.02</t>
  </si>
  <si>
    <t>Instrumentos y aparatos de medición, verificación, análisis, de navegación y para otros fines (excepto instrumentos ópticos); instrumentos de control de procesos industriales, sus partes, piezas y accesorios</t>
  </si>
  <si>
    <t>2.1.2.01.01.003.06.03</t>
  </si>
  <si>
    <t>Instrumentos ópticos y equipo fotográfico; partes, piezas y accesorios</t>
  </si>
  <si>
    <t>2.1.2.01.01.003.06.04</t>
  </si>
  <si>
    <t>Relojes y sus partes y piezas</t>
  </si>
  <si>
    <t>2.1.2.01.01.003.07</t>
  </si>
  <si>
    <t>Equipo de transporte</t>
  </si>
  <si>
    <t>Son los gastos asociados a la adquisición de vehículos automotores y remolques; carrocerías; buques; embarcaciones para deporte; locomotoras y material de ferrocarril y tranvía; aeronaves y naves espaciales y demás equipos de transporte.</t>
  </si>
  <si>
    <t>2.1.2.01.01.003.07.01</t>
  </si>
  <si>
    <t>Vehículos automotores, remolques y semirremolques; y sus partes, piezas y accesorios</t>
  </si>
  <si>
    <t>2.1.2.01.01.003.07.02</t>
  </si>
  <si>
    <t>Carrocerías (incluso cabinas) para vehículos automotores; remolques y semirremolques; y sus partes, piezas y accesorios</t>
  </si>
  <si>
    <t>2.1.2.01.01.003.07.03</t>
  </si>
  <si>
    <t>Buques</t>
  </si>
  <si>
    <t>2.1.2.01.01.003.07.04</t>
  </si>
  <si>
    <t>Embarcaciones para deportes y recreo</t>
  </si>
  <si>
    <t>2.1.2.01.01.003.07.05</t>
  </si>
  <si>
    <t>Locomotoras y material rodante de ferrocarril y tranvía, y sus partes y piezas</t>
  </si>
  <si>
    <t>2.1.2.01.01.003.07.06</t>
  </si>
  <si>
    <t>Aeronaves y naves espaciales, y sus partes y piezas</t>
  </si>
  <si>
    <t>2.1.2.01.01.003.07.07</t>
  </si>
  <si>
    <t>Otro equipo de transporte, y sus partes y piezas</t>
  </si>
  <si>
    <t>2.1.2.01.01.003.07.07.01</t>
  </si>
  <si>
    <t>Motocicletas y sidecares (vehículos laterales a las motocicletas)</t>
  </si>
  <si>
    <t>2.1.2.01.01.003.07.07.02</t>
  </si>
  <si>
    <t>Bicicletas y sillones de ruedas para discapacitados</t>
  </si>
  <si>
    <t>2.1.2.01.01.003.07.07.03</t>
  </si>
  <si>
    <t>Vehículos n.c.p. sin propulsión mecánica</t>
  </si>
  <si>
    <t>2.1.2.01.01.003.07.07.04</t>
  </si>
  <si>
    <t>Partes y piezas para los productos de las clases 4991 y 4992</t>
  </si>
  <si>
    <t>2.1.2.01.01.004</t>
  </si>
  <si>
    <t>Activos fijos no clasificados como maquinaria y equipo</t>
  </si>
  <si>
    <t xml:space="preserve">Son los gastos asociados con la adquisición de activos fijos que no se clasifican como maquinaria y equipo. Esta categoría comprende el grupo 38 de la clasificación central de productos. </t>
  </si>
  <si>
    <t>2.1.2.01.01.004.01</t>
  </si>
  <si>
    <t>Muebles, instrumentos musicales, artículos de deporte y antigüedades</t>
  </si>
  <si>
    <t>2.1.2.01.01.004.01.01</t>
  </si>
  <si>
    <t>Muebles</t>
  </si>
  <si>
    <t>Gastos por adquisición de muebles.</t>
  </si>
  <si>
    <t>2.1.2.01.01.004.01.01.01</t>
  </si>
  <si>
    <t>Asientos</t>
  </si>
  <si>
    <t>2.1.2.01.01.004.01.01.02</t>
  </si>
  <si>
    <t>Muebles del tipo utilizado en la oficina</t>
  </si>
  <si>
    <t>2.1.2.01.01.004.01.01.03</t>
  </si>
  <si>
    <t>Muebles de madera, del tipo usado en la cocina</t>
  </si>
  <si>
    <t>2.1.2.01.01.004.01.01.04</t>
  </si>
  <si>
    <t>Otros muebles N.C.P.</t>
  </si>
  <si>
    <t>2.1.2.01.01.004.01.01.05</t>
  </si>
  <si>
    <t>Somieres, colchones con muebles, rellenos o guarnecidos interiormente con cualquier material, de caucho o plásticos celulares, recubiertos o no</t>
  </si>
  <si>
    <t>2.1.2.01.01.004.01.01.06</t>
  </si>
  <si>
    <t>Partes y piezas de muebles</t>
  </si>
  <si>
    <t>2.1.2.01.01.004.01.02</t>
  </si>
  <si>
    <t>Instrumentos musicales</t>
  </si>
  <si>
    <t>Gastos por adquisición de instrumentos musicales.</t>
  </si>
  <si>
    <t>2.1.2.01.01.004.01.03</t>
  </si>
  <si>
    <t>Artículos de deporte</t>
  </si>
  <si>
    <t>Gastos por adquisición de artículos de deporte.</t>
  </si>
  <si>
    <t>2.1.2.01.01.004.01.04</t>
  </si>
  <si>
    <t>Antigüedades u otros objetos de arte</t>
  </si>
  <si>
    <t>Gastos por adquisición de antigüedades u otros objetos de arte.</t>
  </si>
  <si>
    <t>2.1.2.01.01.005</t>
  </si>
  <si>
    <t>Otros activos fijos</t>
  </si>
  <si>
    <t>Es la adquisición de activos no mencionados en los rubros anteriores, a saber, recursos biológicos cultivados y productos de propiedad intelectual.</t>
  </si>
  <si>
    <t>2.1.2.01.01.005.01</t>
  </si>
  <si>
    <t>Recursos biológicos cultivados</t>
  </si>
  <si>
    <t>Corresponde a los gastos que realizan las entidades territoriales para la adquisición de animales que generan productos de forma repetida y los árboles, cultivos y plantas que generan productos en forma repetida, cuyo crecimiento natural y regeneración se encuentra bajo el control, la responsabilidad y la gestión directos de una unidad institucional.
No incluye:
*Bosques naturales y animales salvajes en tanto su crecimiento y regeneración no se encuentra bajo control de ninguna persona o entidad</t>
  </si>
  <si>
    <t>2.1.2.01.01.005.01.01</t>
  </si>
  <si>
    <t xml:space="preserve">Recursos animales que generan productos en forma repetida  </t>
  </si>
  <si>
    <t>Son los gastos asociados a la adquisición de animales que generan productos en forma repetida y cuyo crecimiento natural y regeneración se encuentran bajo control, responsabilidad y manejo directo de la entidad (Fondo Monetario Internacional, 2014, pág. 202).</t>
  </si>
  <si>
    <t>2.1.2.01.01.005.01.01.01</t>
  </si>
  <si>
    <t>Animales de cría</t>
  </si>
  <si>
    <t>Son los gastos asociados a la adquisición de animales de cría.</t>
  </si>
  <si>
    <t>2.1.2.01.01.005.01.01.02</t>
  </si>
  <si>
    <t>Ganado lechero</t>
  </si>
  <si>
    <t>Son los gastos asociados a la adquisición de ganado lechero.</t>
  </si>
  <si>
    <t>2.1.2.01.01.005.01.01.03</t>
  </si>
  <si>
    <t>Animales de tiro</t>
  </si>
  <si>
    <t>Son los gastos asociados a la adquisición de animales de tiro.</t>
  </si>
  <si>
    <t>2.1.2.01.01.005.01.01.04</t>
  </si>
  <si>
    <t>Animales utilizados para la producción de lana</t>
  </si>
  <si>
    <t>Son los gastos asociados a la adquisición de animales utilizados para la producción de lana.</t>
  </si>
  <si>
    <t>2.1.2.01.01.005.01.01.05</t>
  </si>
  <si>
    <t>Animales empleados para el transporte</t>
  </si>
  <si>
    <t>Son los gastos asociados a la adquisición de animales empleados para el transporte.</t>
  </si>
  <si>
    <t>2.1.2.01.01.005.01.01.06</t>
  </si>
  <si>
    <t>Animales empleados para las carreras</t>
  </si>
  <si>
    <t>Son los gastos asociados a la adquisición de animales empleados para las carreras.</t>
  </si>
  <si>
    <t>2.1.2.01.01.005.01.01.07</t>
  </si>
  <si>
    <t>Animales empleados para el esparcimiento</t>
  </si>
  <si>
    <t>Son los gastos asociados a la adquisición de animales empleados para el esparcimiento.</t>
  </si>
  <si>
    <t>2.1.2.01.01.005.01.01.08</t>
  </si>
  <si>
    <t>Otros animales que generan productos en forma repetida</t>
  </si>
  <si>
    <t>Son los gastos asociados a la adquisición de otros animales que generan productos de forma repetida.</t>
  </si>
  <si>
    <t>2.1.2.01.01.005.01.02</t>
  </si>
  <si>
    <t xml:space="preserve">Árboles, cultivos y plantas que generan productos en forma repetida </t>
  </si>
  <si>
    <t>Corresponde a los gastos asociados a la adquisición de recursos vegetales que generan productos de forma repetida y cuyo crecimiento natural y regeneración se encuentran bajo control, responsabilidad y manejo directo de una Entidad. (Fondo Monetario Internacional, 2014, pág. 202)</t>
  </si>
  <si>
    <t>2.1.2.01.01.005.01.02.01</t>
  </si>
  <si>
    <t>Árboles frutales</t>
  </si>
  <si>
    <t>Son los gastos asociados a la adquisición de árboles frutales.</t>
  </si>
  <si>
    <t>2.1.2.01.01.005.01.02.02</t>
  </si>
  <si>
    <t>Árboles cultivados por sus nueces</t>
  </si>
  <si>
    <t>Son los gastos asociados a la adquisición de árboles cultivados por sus nueces.</t>
  </si>
  <si>
    <t>2.1.2.01.01.005.01.02.03</t>
  </si>
  <si>
    <t>Árboles cultivados por su savia</t>
  </si>
  <si>
    <t>Son los gastos asociados a la adquisición de árboles cultivados por su savia.</t>
  </si>
  <si>
    <t>2.1.2.01.01.005.01.02.04</t>
  </si>
  <si>
    <t>Árboles cultivados por su resina</t>
  </si>
  <si>
    <t>Son los gastos asociados a la adquisición de árboles cultivados por su resina.</t>
  </si>
  <si>
    <t>2.1.2.01.01.005.01.02.05</t>
  </si>
  <si>
    <t>Árboles cultivados por su corteza u hojas</t>
  </si>
  <si>
    <t>Son los gastos asociados a la adquisición de árboles cultivados por su corteza u hojas.</t>
  </si>
  <si>
    <t>2.1.2.01.01.005.01.02.06</t>
  </si>
  <si>
    <t>Otros árboles, cultivos y plantas que generan productos en forma repetida</t>
  </si>
  <si>
    <t>Son los gastos asociados a la adquisición de otros árboles, cultivos y plantas que generan productos en forma repetida.</t>
  </si>
  <si>
    <t>2.1.2.01.01.005.02</t>
  </si>
  <si>
    <t>Productos de la propiedad intelectual</t>
  </si>
  <si>
    <t>Corresponde a los gastos que realizan las entidades territoriales para la adquisición de productos resultado de la investigación, el desarrollo o la innovación conducente a conocimientos que los investigadores pueden vender en el mercado o usar en el proceso productivo para su propio beneficio, debido a que la utilización de dichos conocimientos está restringida mediante protecciones legales o de otro tipo. (Fondo Monetario Internacional, 2014, pág. 182)
El conocimiento se mantiene como un activo siempre y cuando cuente con algún tipo de protección legal, o de otra índole, que genera beneficios de monopolio para su dueño. Cuando ya no está protegido, se vuelve obsoleto en virtud de los últimos avances y deja de ser un activo (Fondo Monetario Internacional, 2014, pág.182)
Los gastos por adquisición de productos de propiedad intelectual se clasifican en:
2-02-01-01-05-02-01 Investigación y desarrollo
2-02-01-01-05-02-02 Explotación y evaluación minera
2-02-01-01-05-02-03 Programas de informática y bases de datos
2-02-01-01-05-02-04 Originales de entretenimiento, literatura y arte
2-02-01-01-05-02-05 Otros productos de propiedad intelectual</t>
  </si>
  <si>
    <t>2.1.2.01.01.005.02.01</t>
  </si>
  <si>
    <t>Investigación y desarrollo</t>
  </si>
  <si>
    <t>Son los gastos asociados al trabajo creativo llevado a cabo de forma sistemática para incrementar el acervo de conocimientos y el uso de los mismos para idear nuevas aplicaciones (Fondo Monetario Internacional, 2014, pág. 203).
No incluye: 
•	Gastos por investigación y desarrollo que no generen un beneficio económico para su propietario.
•	Capital humano
No incluye: 
*Gastos por investigación y desarrollo que no generen un beneficio económico para su propietario.
*Capital humano</t>
  </si>
  <si>
    <t>2.1.2.01.01.005.02.02</t>
  </si>
  <si>
    <t>Explotación y evaluación minera</t>
  </si>
  <si>
    <t>Son los gastos asociados a la exploración de petróleo, gas natural, y de yacimientos no petrolíferos; así como los gastos asociados a la evaluación de los descubrimientos realizados.</t>
  </si>
  <si>
    <t>2.1.2.01.01.005.02.02.01</t>
  </si>
  <si>
    <t>Costos de las perforaciones de prueba y sondeo realizadas</t>
  </si>
  <si>
    <t>Corresponde a los gastos asociados a los costos de las perforaciones de prueba y sondeo realizadas.</t>
  </si>
  <si>
    <t>2.1.2.01.01.005.02.02.02</t>
  </si>
  <si>
    <t>Costos de precalificación</t>
  </si>
  <si>
    <t>Corresponde a los gastos asociados a los costos de precalificación.</t>
  </si>
  <si>
    <t>2.1.2.01.01.005.02.02.03</t>
  </si>
  <si>
    <t>Obtención de licencias, adquisición y avalúos</t>
  </si>
  <si>
    <t>Corresponde a los gastos asociados a la obtención de licencias, adquisición y avalúos.</t>
  </si>
  <si>
    <t>2.1.2.01.01.005.02.02.04</t>
  </si>
  <si>
    <t>Costos de transporte</t>
  </si>
  <si>
    <t>Corresponde a los gastos asociados a los costos de transporte.</t>
  </si>
  <si>
    <t>2.1.2.01.01.005.02.02.05</t>
  </si>
  <si>
    <t>Otros costos de evaluación y explotación minera</t>
  </si>
  <si>
    <t>Corresponde a los gastos asociados a otros costos de evaluación y explotación minera.</t>
  </si>
  <si>
    <t>2.1.2.01.01.005.02.03</t>
  </si>
  <si>
    <t>Programas de informática y bases de datos</t>
  </si>
  <si>
    <t>Es la adquisición de programas de computación y sus elementos asociados, destinados a un uso mayor a un año. También incluye la adquisición de bases de datos que permitan un acceso más eficiente a la información.</t>
  </si>
  <si>
    <t>2.1.2.01.01.005.02.03.01</t>
  </si>
  <si>
    <t>Programas de informática</t>
  </si>
  <si>
    <t>Son los gastos asociados a la adquisición de programas de computación y sus descripciones.</t>
  </si>
  <si>
    <t>2.1.2.01.01.005.02.03.01.01</t>
  </si>
  <si>
    <t>Paquetes de software</t>
  </si>
  <si>
    <t>Son los gastos asociados a la adquisición de paquetes de software.</t>
  </si>
  <si>
    <t>2.1.2.01.01.005.02.03.01.02</t>
  </si>
  <si>
    <t>Gastos de desarrollo</t>
  </si>
  <si>
    <t>Son los gastos asociados al desarrollo de programas de informática.</t>
  </si>
  <si>
    <t>2.1.2.01.01.005.02.03.02</t>
  </si>
  <si>
    <t>Bases de datos</t>
  </si>
  <si>
    <t>Son los gastos asociados a la adquisición de archivos de datos organizados que permiten un acceso
eficaz a los recursos y al uso de los datos</t>
  </si>
  <si>
    <t>2.1.2.01.01.005.02.04</t>
  </si>
  <si>
    <t>Originales de entretenimiento, literatura y arte</t>
  </si>
  <si>
    <t>Son los gastos asociados a la adquisición de películas, grabaciones sonoras, manuscritos, cintas y modelos originales que llevan gravadas o incorporadas representaciones teatrales, programas de radio y televisión, interpretaciones musicales, eventos deportivos y producciones literarias o artísticas</t>
  </si>
  <si>
    <t>2.1.2.01.01.005.02.05</t>
  </si>
  <si>
    <t>Otros productos de propiedad intelectual</t>
  </si>
  <si>
    <t>Son los gastos asociados a la adquisición de nueva información o de conocimiento especializado no clasificables en los rubros anteriores, cuyo uso se encuentre restringido a los órganos que han establecido derechos de propiedad sobre la información o a otras unidades que han sido autorizadas por los dueños</t>
  </si>
  <si>
    <t>2.1.2.01.02</t>
  </si>
  <si>
    <t>Objetos de valor</t>
  </si>
  <si>
    <t>Son los gastos asociados a la adquisición de activos de considerable valor que no son utilizados para fines de producción o consumo, sino que se mantienen como depósitos de valor a través del tiempo o se utilizan para su contemplación. 
No incluye:
*Obras de arte, piezas artesanales y otros artículos de valor que se adquieran para su exhibición en museos o galerías.</t>
  </si>
  <si>
    <t>2.1.2.01.02.001</t>
  </si>
  <si>
    <t>Joyas y artículos conexos</t>
  </si>
  <si>
    <t>Corresponde a las adquisiciones de oro no monetario y otras piedras y metales preciosos que no se prevé emplear como materiales y suministros en procesos productivos. También incluye las joyas de considerable valor diseñadas con piedras y metales preciosos.</t>
  </si>
  <si>
    <t>2.1.2.01.02.002</t>
  </si>
  <si>
    <t>Corresponde a las adquisiciones de pinturas, esculturas y otros objetos reconocidos como obras de arte o antigüedades mantenidos primordialmente como depósito de valor a través del tiempo.</t>
  </si>
  <si>
    <t>2.1.2.01.02.003</t>
  </si>
  <si>
    <t>Otros objetos valiosos</t>
  </si>
  <si>
    <t>Corresponde a la adquisición de colecciones de estampillas, monedas, porcelana china, libros y otros diversos objetos de valor.</t>
  </si>
  <si>
    <t>2.1.2.01.03</t>
  </si>
  <si>
    <t>Activos no producidos</t>
  </si>
  <si>
    <t>Son los gastos asociados a la adquisición de activos tangibles de origen natural (recursos naturales) sobre los que se ejercen derechos de propiedad.</t>
  </si>
  <si>
    <t>2.1.2.01.03.001</t>
  </si>
  <si>
    <t>Tierras y terrenos</t>
  </si>
  <si>
    <t>Son los gastos asociados a la adquisición del suelo propiamente dicho sobre el que se han establecido derechos de propiedad y del cual se pueden derivar beneficios económicos para sus propietarios por su tenencia o uso.
Incluye:
*Cubierta del suelo
*Aguas superficiales asociadas
No incluye:
*Edificios y otras estructuras construidas en la tierra o a través de ella, como carreteras,
edificios de oficinas y túneles.
*Mejoras de la tierra y los costos de transferencias de propiedad de la tierra.
*Viñedos, huertos y otras plantaciones de árboles, animales y cultivos.
*Recursos biológicos no cultivados.
* Recursos de agua debajo de la tierra.</t>
  </si>
  <si>
    <t>2.1.2.01.03.002</t>
  </si>
  <si>
    <t>Recursos biológicos no cultivados</t>
  </si>
  <si>
    <t>Son los gastos asociados a la adquisición de animales, aves, peces y plantas que producen productos una sola vez o de forma repetida y sobre los que se ejercen derechos de propiedad, pero cuyo crecimiento natural o regeneración no está bajo el control, responsabilidad y gestión directa de ninguna unidad. 
Incluye:
*Animales de laboratorio cuyo precio sea significativo o se espere que participen en los procesos de producción por más de un año.</t>
  </si>
  <si>
    <t>2.1.2.02</t>
  </si>
  <si>
    <t>Adquisiciones diferentes de activos</t>
  </si>
  <si>
    <t>Corresponde a los gastos relacionados con la adquisición de bienes y servicios, diferentes a activos no financieros, que se consideran insumos en procesos de producción o gastos asociados en desarrollo de funciones de la entidad. En esta partida se incluyen los gastos excepcionales para el funcionamiento del Estado y actividades reservadas de inteligencia, contrainteligencia e investigación criminal. 
No incluye:
*• Servicios prestados por el personal con el que la entidad mantiene una relación laboral, incluyendo servidores públicos (Personal de planta permanente, planta temporal y personal supernumerario)
*Bienes y servicios suministrados por productores de mercado y que son distribuidos directamente a los hogares para su consumo final.</t>
  </si>
  <si>
    <t>2.1.2.02.01</t>
  </si>
  <si>
    <t>Materiales y suministros</t>
  </si>
  <si>
    <t xml:space="preserve">Son los gastos asociados a la adquisición de bienes que se utilizan como insumos en procesos de producción. La característica distintiva de los materiales y suministros, en comparación a los activos fijos, es que son bienes que se utilizan durante un (1) año, y que no quedan disponibles para un segundo o más años.
Incluye:
*Bienes que pueden utilizarse repetida y continuamente por más de un año, pero cuyo precio no sea significativo (Ej: Artículos de oficina).
La clasificación de la cuenta materiales y suministros sigue la CPC de su segunda versión adaptada para Colombia por el DANE. Por lo anterior, para mayor nivel de desagregación de esta cuenta, ver CPC, segunda versión, adapatada para Colombia.
</t>
  </si>
  <si>
    <t>2.1.2.02.01.000</t>
  </si>
  <si>
    <t>Agricultura, silvicultura y productos de la pesca</t>
  </si>
  <si>
    <t>Son los gastos asociados a la adquisición de productos relacionados con la agricultura, la horticultura, la silvicultura y los productos de explotación forestal. Incluye también la compra de animales o productos animales, y la compra de pescados o productos de la pesca.</t>
  </si>
  <si>
    <t>2.1.2.02.01.001</t>
  </si>
  <si>
    <t>Minerales; electricidad, gas y agua</t>
  </si>
  <si>
    <t>Son los gastos asociados a la adquisición de todo tipo de minerales incluidos el carbón, el petróleo, los concentrados de uranio y torio, los minerales metálicos, las piedras preciosas, entre otros. En esta cuenta también se registran los gastos por adquisición de energía eléctrica, gas de ciudad y agua caliente.</t>
  </si>
  <si>
    <t>2.1.2.02.01.002</t>
  </si>
  <si>
    <t>Productos alimenticios, bebidas y tabaco; textiles, prendas de vestir y productos de cuero</t>
  </si>
  <si>
    <t>Son los gastos asociados a la adquisición de productos alimenticios como la carne; las preparaciones y conservas de pescados, frutas y hortalizas; los productos lácteos y ovoproductos; los productos de la molinería; y todo tipo de bebidas. Esta sección incluye también la adquisición de hilados, tejidos, artículos textiles y dotación.</t>
  </si>
  <si>
    <t>2.1.2.02.01.003</t>
  </si>
  <si>
    <t>Otros bienes transportables (excepto productos metálicos, maquinaria y equipo)</t>
  </si>
  <si>
    <t>Son los gastos asociados a la adquisición de productos de madera; libros, diarios o publicaciones impresas; productos de refinación de petróleo y combustibles; productos químicos; productos de caucho y plástico; productos de vidrio; muebles; desechos; entre otros.</t>
  </si>
  <si>
    <t>2.1.2.02.01.004</t>
  </si>
  <si>
    <t>Productos metálicos y paquetes de software</t>
  </si>
  <si>
    <t>Son los gastos asociados a la adquisición de metales básicos, productos metálicos elaborados y paquetes de software.
No incluye:
*La adquisición de programas informáticos y bases de datos que representan un activo fijo.</t>
  </si>
  <si>
    <t>2.1.2.02.02</t>
  </si>
  <si>
    <t>Adquisición de servicios</t>
  </si>
  <si>
    <t>Son los gastos asociados a la contratación de servicios que complementan el desarrollo de las funciones de las entidades, o que permiten mantener y proteger los bienes que son de su propiedad o están a su cargo.
La clasificación de la cuenta adquisición de servicios sigue la CPC de su segunda versión adaptada para Colombia por el DANE. Por lo anterior, para mayor nivel de desagregación de esta cuenta, ver CPC, segunda versión, adapatada para Colombia.</t>
  </si>
  <si>
    <t>2.1.2.02.02.005</t>
  </si>
  <si>
    <t>Servicios de la construcción</t>
  </si>
  <si>
    <t>Son los gastos asociados a la adquisición de servicios de construcción como preparaciones de terreno, montaje de construcciones prefabricadas, instalaciones, servicios de terminación y acabados de edificios, entre otros.</t>
  </si>
  <si>
    <t>2.1.2.02.02.006</t>
  </si>
  <si>
    <t>Servicios de alojamiento; servicios de suministro de comidas y bebidas; servicios de transporte; y servicios de distribución de electricidad, gas y agua</t>
  </si>
  <si>
    <t>Son los gastos asociados a la adquisición de servicios de alojamiento; servicios de suministro de comidas y bebidas; servicios de transporte de pasajeros o de carga; servicios de mensajería y servicios de distribución de electricidad, gas y agua.</t>
  </si>
  <si>
    <t>2.1.2.02.02.007</t>
  </si>
  <si>
    <t>Servicios financieros y servicios conexos, servicios inmobiliarios y servicios de leasing</t>
  </si>
  <si>
    <t>Son los gastos asociados a la adquisición de servicios financieros, seguros, servicios de mantenimiento de activos financieros, servicios inmobiliarios y arrendamientos.</t>
  </si>
  <si>
    <t>2.1.2.02.02.008</t>
  </si>
  <si>
    <t xml:space="preserve">Servicios prestados a las empresas y servicios de producción </t>
  </si>
  <si>
    <t>Son los gastos asociados a la adquisición de servicios de investigación y desarrollo, servicios jurídicos y contables, servicios de consultoría, servicios de publicidad, servicios de impresión servicios de telecomunicaciones, servicios de limpieza, servicios de seguridad, servicios de mantenimiento, entre otros.</t>
  </si>
  <si>
    <t>2.1.2.02.02.009</t>
  </si>
  <si>
    <t>Servicios para la comunidad, sociales y personales</t>
  </si>
  <si>
    <t>Son los gastos asociados a la adquisición de servicios educativos, servicios de salud, servicios culturales y deportivos, servicios de tratamiento y recolección de desechos, servicios proporcionados por asociaciones, entre otros.</t>
  </si>
  <si>
    <t>2.1.2.02.02.010</t>
  </si>
  <si>
    <t>Son los pagos por concepto de viáticos que reciben los funcionarios y trabajadores de las entidades en comisión, para alojamiento y manutención cuando: a) deban desempeñar sus funciones en un lugar diferente a su sede habitual de trabajo, ya sea dentro o fuera del país, o b) deba atender transitoriamente actividades distintas a las inherentes al empleo del que es titular. 
Los viáticos de los funcionarios en comisión constituyen adquisición de servicios cuando se hayan percibido por un término inferior a ciento ochenta (180) días en el último año de servicio.</t>
  </si>
  <si>
    <t>2.1.2.02.03</t>
  </si>
  <si>
    <t>Gastos imprevistos</t>
  </si>
  <si>
    <t>Corresponde a gastos excepcionales, de carácter eventual o fortuito y de inaplazable e imprescindible realización para el funcionamiento del Estado. Este rubro no se puede utilizar para registrar gastos por concepto de adquisición de bienes y servicios ya clasificados, ni para completar partidas insuficientes</t>
  </si>
  <si>
    <t>2.1.3</t>
  </si>
  <si>
    <t>Transferencias corrientes</t>
  </si>
  <si>
    <t xml:space="preserve">Comprende las transacciones que realiza una unidad ejecutora del Presupuesto General del Sector Público (PGSP) a otra unidad institucional sin recibir de esta última ningún bien, servicio o activo a cambio como contrapartida directa. Las transferencias por su naturaleza reducen el ingreso y las posibilidades de consumo del otorgante e incrementan el ingreso y las posibilidades de consumo del receptor (Fondo Monetario Internacional, 2014, pág. 47).
No incluye:
•	Transferencias que condicionan al receptor a la adquisición de activos no financieros o al pago de un pasivo.
•	Tributos que se pagan a otra unidad de gobierno.
</t>
  </si>
  <si>
    <t>2.1.3.01</t>
  </si>
  <si>
    <t>Subvenciones</t>
  </si>
  <si>
    <t>Comprende las transferencias que se hacen a las empresas, con el fin de ejercer influencia en sus niveles de producción o en los precios de los bienes y servicios que estas producen, venden, exportan o importan (Fondo Monetario Internacional, 2014, pág. 145); y sin recibir de estas últimas ningún bien, servicio o activo a cambio como contrapartida directa.
Incluye:
Transferencias que se hacen a las empresas para emprender actividades de producción que no se relacionan con productos específicos; por ejemplo, subvenciones para la reducción de los niveles de contaminación o subvenciones para la contratación de personas discapacitadas o desempleadas por largos periodos de tiempo.</t>
  </si>
  <si>
    <t>2.1.3.01.02</t>
  </si>
  <si>
    <t xml:space="preserve">A empresas públicas no financieras </t>
  </si>
  <si>
    <t>Comprende las subvenciones que entregadas a empresas públicas no financieras. Son empresas públicas no financieras, aquellas residentes en Colombia que están controladas directa o indirectamente por el gobierno, no prestan servicios financieros y son productores de mercado.</t>
  </si>
  <si>
    <t>2.1.3.01.02.003</t>
  </si>
  <si>
    <t>Subvenciones a empresas de transporte masivo</t>
  </si>
  <si>
    <t>Comprende las erogaciones que realizan las entidades territoriales a empresa de transporte masivo,  para cubrir el deficit de la operación que puedan presentarse.</t>
  </si>
  <si>
    <t>2.1.3.01.02.005</t>
  </si>
  <si>
    <t>Transferencias para Empresas Sociales del Estado</t>
  </si>
  <si>
    <t>Son las transferencias que realizan las entidades de Gobierno Nacional o Territorial, que son recibidas por las empresas sociales del estado con el fin de prestar servicios de salud ejerciendo influencia en sus niveles de producción o en los precios de los bienes y servicios que estas producen o venden, sin la obligación de ser facturados y sin contraprestación por los recursos recibidos.</t>
  </si>
  <si>
    <t>Corte Constitucional, Sentencia C- 540/2001</t>
  </si>
  <si>
    <t>2.1.3.01.04</t>
  </si>
  <si>
    <t>A empresas privadas no financieras</t>
  </si>
  <si>
    <t>Comprende las subvenciones que se entregan a empresas privadas no financieras. Son empresas privadas no financieras, aquellas residentes en Colombia que no  están controladas por el gobierno, prestan servicios no financieros y son productores de mercado.</t>
  </si>
  <si>
    <t>2.1.3.01.04.001</t>
  </si>
  <si>
    <t>Transferencia a los proveedores de redes y servicios de telecomunicaciones Art 58 de Ley 1450 de 2011</t>
  </si>
  <si>
    <t>Son las transferencias destinadas a promover a los proveedores de redes y servicios de telecomunicaciones fijas y móviles a ofrecer planes de internet de banda ancha social para usuarios pertenecientes a estratos socioeconómicos 1 y 2.</t>
  </si>
  <si>
    <t>Art. 58 de Ley 1450 de 2011</t>
  </si>
  <si>
    <t>2.1.3.02</t>
  </si>
  <si>
    <t>A empresas diferente de subvenciones</t>
  </si>
  <si>
    <t>Comprende las transferencias destinadas a las empresas, diferentes de subvenciones, sin recibir de estas últimas ningún bien, servicio o activo a cambio como contrapartida directa</t>
  </si>
  <si>
    <t>2.1.3.02.01</t>
  </si>
  <si>
    <t>Actividades de atención a la salud humana y de asistencia social</t>
  </si>
  <si>
    <t>Comprende las transferencias corrientes diferentes de subvenciones que se realizan a empresas que prestan servicios de atención de la salud humana y de asistencia social. Este tipo de empresas abarca una amplia gama de actividades, desde servicios de atención de la salud prestados por profesionales de la salud en hospitales y otras entidades, hasta actividades de asistencia social sin participación de profesionales de la salud y actividades de atención en instituciones con un componente importante de atención de la salud (DANE, 2012, pág. 458).</t>
  </si>
  <si>
    <t>2.1.3.02.01.001</t>
  </si>
  <si>
    <t>Campana y control antituberculosis</t>
  </si>
  <si>
    <t>Transferencias a Empresas Públicas departamentales dedicadas a actividades no financieras, en virtud de las Leyes 15 de 1925, y 84 de 1948, con el objeto de realizar campañas y controles antituberculosis.</t>
  </si>
  <si>
    <t>Ley 15 de 1925
Ley 84 de 1948</t>
  </si>
  <si>
    <t>2.1.3.02.01.002</t>
  </si>
  <si>
    <t>Plan nacional de salud rural</t>
  </si>
  <si>
    <t>Transferencias a Empresas Públicas departamentales dedicadas a actividades no financieras, en virtud de la Ley 100 de 1993, en la cual se remarca la prioridad de la atención de la población rural en servicios de salud, con el objeto de implementar el Plan para esta población específica.</t>
  </si>
  <si>
    <t>2.1.3.02.01.003</t>
  </si>
  <si>
    <t>Programa emergencia sanitaria</t>
  </si>
  <si>
    <t>Transferencias a Empresas Públicas departamentales dedicadas a actividades no financieras, en virtud de la Resolución 6 de 2011 del Ministerio de Agricultura y Desarrollo Rural, por medio de la cual se creó el Programa para la Atención de Emergencias Sanitarias y Fitosanitarias.</t>
  </si>
  <si>
    <t>Resolución 6 de 2011</t>
  </si>
  <si>
    <t>2.1.3.02.01.004</t>
  </si>
  <si>
    <t>Financiación de beneficiarios del régimen subsidiado en salud. Art 10 ley 1122 de 2007</t>
  </si>
  <si>
    <t>Art 10 Ley 1122 de 2007</t>
  </si>
  <si>
    <t>2.1.3.02.09</t>
  </si>
  <si>
    <t>Distribución de agua; evacuación y tratamiento de aguas residuales, gestión de desechos y actividades de saneamiento ambiental</t>
  </si>
  <si>
    <t>Comprende las transferencias corrientes diferentes de subvenciones destinadas a empresas dedicadas a actividades relacionadas con distribución de agua, ya que a menudo las realizan las mismas unidades encargadas del tratamiento de aguas residuales. También incluye las actividades relacionadas con la gestión (incluida la captación, el tratamiento y disposición) de diversas formas de desechos, tales como desechos industriales o domésticos sólidos o no sólidos, así como también de lugares contaminados (Departamento Administrativo Nacional de Estadística, 2012, pág. 290).</t>
  </si>
  <si>
    <t>2.1.3.02.09.001</t>
  </si>
  <si>
    <t>Transferencia a la Corporación Autónoma Regional del Rio Grande de la Magdalena - CORMAGDALENA</t>
  </si>
  <si>
    <t>Transferencias para garantizar el funcionamiento de la Corporación Autónoma Regional del Rio Grande de la Magdalena conforme al Art. 17 de la Ley 161 de 1997. 
La Corte Constitucional ha señalado que la naturaleza jurídica de la CAR hace que no sea del sector central, ni sector desentralizado por servicios ni una entidad territorial. Son entidades administrativas del orden nacional. Adicionalmnete, En la definición de la naturaleza jurídica de la CAR del rio grande de la Magdalena, se afirma que esta funciona como EICE sometida a las reglas de las sociedades anónimas, de conformidad con el artículo 1 de la Ley 161 de 1994. Por tal razón, el tratamiento de esta CAR en este concepto es el de una empresa  pública no financiera.</t>
  </si>
  <si>
    <t>Ley 161 de 199</t>
  </si>
  <si>
    <t>2.1.3.04</t>
  </si>
  <si>
    <t>A organizaciones nacionales</t>
  </si>
  <si>
    <t>Son las transferencias corrientes que realizan las entidades territoriales a personas jurídicas de carácter gremial, en reconocimiento de disposiciones legales vigentes.</t>
  </si>
  <si>
    <t>2.1.3.04.01</t>
  </si>
  <si>
    <t>Federación Nacional de Departamentos</t>
  </si>
  <si>
    <t>Corresponde a las transferencias que realizan los departamentos a la Federación Nacional de Departamentos, en cumplimiento de sus obligaciones como afiliado.</t>
  </si>
  <si>
    <t>2.1.3.04.01.001</t>
  </si>
  <si>
    <t>Membresías</t>
  </si>
  <si>
    <t>2.1.3.04.01.002</t>
  </si>
  <si>
    <t>Distintas a membresías</t>
  </si>
  <si>
    <t>2.1.3.04.02</t>
  </si>
  <si>
    <t>Federación Nacional de Municipios</t>
  </si>
  <si>
    <t>Corresponde a las transferencias que realizan los municipios a la Federación Nacional de Municipios, en cumplimiento de sus obligaciones como afiliado.</t>
  </si>
  <si>
    <t>2.1.3.04.02.001</t>
  </si>
  <si>
    <t>2.1.3.04.02.002</t>
  </si>
  <si>
    <t>2.1.3.04.04</t>
  </si>
  <si>
    <t>Asociación Colombiana de Ciudades Capitales</t>
  </si>
  <si>
    <t>Corresponde a las transferencias que realizan las ciudades capitales a la Asociación Colombiana de Ciudades Capitales , en cumplimiento de sus obligaciones como afiliado.</t>
  </si>
  <si>
    <t>2.1.3.04.04.001</t>
  </si>
  <si>
    <t>2.1.3.04.04.002</t>
  </si>
  <si>
    <t>2.1.3.04.05</t>
  </si>
  <si>
    <t>A otras organizaciones nacionales</t>
  </si>
  <si>
    <t>Corresponde a las transferencias que realizan las entidades territoriales, y que por su naturaleza, no se clasifican en otra parte.</t>
  </si>
  <si>
    <t>2.1.3.04.05.001</t>
  </si>
  <si>
    <t>2.1.3.04.05.002</t>
  </si>
  <si>
    <t>2.1.3.05</t>
  </si>
  <si>
    <t>A entidades del gobierno</t>
  </si>
  <si>
    <t>Comprende las transferencias que se hacen a una unidad del gobierno general o a un esquema asociativo de gobierno, sin recibir de estos ningún bien, servicio o activo a cambio como contrapartida directa.</t>
  </si>
  <si>
    <t>2.1.3.05.01.054</t>
  </si>
  <si>
    <t>Pagos beneficiarios Fundación San Juan de Dios derivados del fallo SU-484 2008 Corte Constitucional</t>
  </si>
  <si>
    <t>Transferencias en virtud de la sentencia de unificación, SU-484 de 2008, proferida por la Corte Constitucional, en la cual obligó a la Nación (además de a Bogotá Distrito Capital y a la Beneficencia de Cundinamarca solidariamente con el Departamento de Cundinamarca ) a reparar a los trabajadores vinculados con la Fundación San Juan de Dios, compuesta por Hospital San Juan de Dios e Instituto Materno Infantil por la violación a los derechos fundamentales al trabajo, al mínimo vital, a la vida y a la seguridad social. Esta transferencia está destinada al pago de las obligaciones generadas a partir de dicha sentencia.</t>
  </si>
  <si>
    <t>2.1.3.05.04</t>
  </si>
  <si>
    <t>Participaciones distintas del SGP</t>
  </si>
  <si>
    <t>Corresponde a las transferencias por concepto de participación en ingresos tributarios y no tributarios distintos de los recursos del Sistema General de Participaciones</t>
  </si>
  <si>
    <t>2.1.3.05.04.001</t>
  </si>
  <si>
    <t>Participaciones de impuestos</t>
  </si>
  <si>
    <t>Son las transferencias de recursos que realiza una entidad con destino a otra entidad por su participación en los impuestos recaudados.</t>
  </si>
  <si>
    <t>2.1.3.05.04.001.02</t>
  </si>
  <si>
    <t>Participación del Impuesto sobre vehículos automotores</t>
  </si>
  <si>
    <t>Es la transferencia de recursos por concepto de la participación de los municipios en el Impuesto sobre Vehículos Automotores. La administración  y recaudo de este impuesto se encuentra a cargo de los Departamentos. De acuerdo con la Ley 488 de 1998, el 20% del impuesto en mención pertenece a los municipios.</t>
  </si>
  <si>
    <t>Ley 488 de 1998</t>
  </si>
  <si>
    <t>2.1.3.05.04.001.03</t>
  </si>
  <si>
    <t>Participación Providencia</t>
  </si>
  <si>
    <t>Son las transferencias que realiza el departamento de San Andrés, Providencia y Santa Catalina al municipio de Providencia por concepto de su participación en las rentas departamentales. De acuerdo con el artículo 310 de la Constitución Política, el municipio de Providencia tiene una participación del 20% del valor total de las rentas del departamento.</t>
  </si>
  <si>
    <t>Constitución Política, art. 310</t>
  </si>
  <si>
    <t>2.1.3.05.04.001.04</t>
  </si>
  <si>
    <t>Participación de la Sobretasa al consumo de cigarrillos y tabaco elaborado</t>
  </si>
  <si>
    <t>Son las transferencias por concepto de la participación de Bogotá D.C. en la sobretasa al consumo de cigarrillos y tabaco elaborado (Ley 1393 de 2010). De acuerdo con el artículo 7 de la Ley 1393 de 2010, los recursos de esta sobretasa son destinados al sector salud; específicamente, a la universalización en el aseguramiento, la unificación de los planes obligatorios de salud, y los excedentes, a la financiación de servicios prestados a la población pobre.</t>
  </si>
  <si>
    <t>Ley 1393 de 2010, art. 6; Ley 223 de 1995, art. 212</t>
  </si>
  <si>
    <t>2.1.3.05.04.001.05</t>
  </si>
  <si>
    <t xml:space="preserve">Participación del Impuesto de registro </t>
  </si>
  <si>
    <t>Son las transferencias de recursos por concepto de la participación de Bogotá D.C. en el impuesto de registro. De acuerdo con la Ley 223 de 1995, las Oficinas de Registro de Instrumentos Públicos (ORIP) son las encargadas de liquidar y recaudar este impuesto, y posteriormente, de girar estos recursos a los departamentos. De acuerdo con el artículo 234 de la Ley en mención, el Distrito Capital tiene una participación en el 30% del impuesto de registro que se cause en su jurisdicción.</t>
  </si>
  <si>
    <t>Ley 223 de 1995, art. 234</t>
  </si>
  <si>
    <t>2.1.3.05.04.001.06</t>
  </si>
  <si>
    <t>Participación del Impuesto adicional del 10% a las cajetillas de cigarrillos nacionales</t>
  </si>
  <si>
    <t>Es la transferencia de recursos por concepto de la participación de Bogotá D.C. en el impuesto adicional del 10% sobre el valor de cada una de las cajetillas de cigarrillos nacionales que se expendan al público (Ley 30 de 1971, Art. 2).
De acuerdo con el artículo 78 de la Ley 181 de 1995, este impuesto es recaudado por las tesorerías departamentales. este artículo también establece que el valor efectivo de este impuesto debe ser girado al ente deportivo correspondiente.</t>
  </si>
  <si>
    <t>Ley 30 de 1971, art. 2; Ley 181 de 1995, art. 78</t>
  </si>
  <si>
    <t>2.1.3.05.04.001.07</t>
  </si>
  <si>
    <t xml:space="preserve">Participación del Impuesto al consumo de cigarrillos y tabaco </t>
  </si>
  <si>
    <t>Son las transferencias de recursos por concepto de la participación de Bogotá D.C. en el impuesto al consumo de cigarrillos y tabaco de producción nacional. De acuerdo con el artículo 213 de la Ley 223 de 1995, el Distrito Capital participa en un 20% del impuesto que se genere en el departamento de Cundinamarca.</t>
  </si>
  <si>
    <t>Ley 223 de 1995, art. 213</t>
  </si>
  <si>
    <t>2.1.3.05.04.001.08</t>
  </si>
  <si>
    <t>Participación del Impuesto al degüello de ganado mayor (en los términos que lo defina la Ordenanza)</t>
  </si>
  <si>
    <t>Son las transferencias de recursos por concepto de la participación de los departamentos o municipios en el impuesto al degüello de ganado mayor, siempre que mediante ordenanza se haya cedido parcialmente este tributo.</t>
  </si>
  <si>
    <t>Decreto 1222 de 1986.</t>
  </si>
  <si>
    <t>2.1.3.05.04.001.13</t>
  </si>
  <si>
    <t>Participación de la sobretasa ambiental</t>
  </si>
  <si>
    <t>Transferencias realizadas por los municipios y distritos a las Áreas Metropolitanas y las Corporaciones Autónomas Regionales (Ley  99 de 1993, art. 44; Decreto 1339 de 1994, art.1)</t>
  </si>
  <si>
    <t>Ley  99 de 1993, art. 44; Decreto 1339 de 1994, art.1</t>
  </si>
  <si>
    <t>2.1.3.05.04.001.13.01</t>
  </si>
  <si>
    <t>Transferencia de la sobretasa ambiental a las Corporaciones Autónomas Regionales</t>
  </si>
  <si>
    <t xml:space="preserve">Son las transferencias de recursos de la sobretasa ambiental para las Corporaciones Autónomas Regionales (Art. 1. Decreto 1339 de 1994).  De acuerdo con el Artículo 44 de la Ley 99 de 1993, el giro de estos recursos debe realizarse de forma trimestral y excepcionalmente, por anualidades antes del 30 de marzo de cada año siguiente al periodo de recaudo. </t>
  </si>
  <si>
    <t>2.1.3.05.04.001.13.02</t>
  </si>
  <si>
    <t>Transferencia de la sobretasa ambiental a las Áreas Metropolitanas</t>
  </si>
  <si>
    <t xml:space="preserve">Son las transferencias de recursos de la sobretasa ambiental para las Áreas Metropolitanas. </t>
  </si>
  <si>
    <t>2.1.3.05.04.001.14</t>
  </si>
  <si>
    <t>Participación sobretasa a la gasolina - Fondo Subsidio Sobretasa a la Gasolina</t>
  </si>
  <si>
    <t>Es la transferencia de recursos que realizan los departamentos al Fondo de Subsidio de la Sobretasa a la Gasolina, por concepto del 5% de los recursos recaudados por concepto de esta sobretasa. Estos recursos se giran en virtud del artículo 130 de la Ley 488 de 1998.</t>
  </si>
  <si>
    <t>Artículo 130 de la Ley 488 de 1998.</t>
  </si>
  <si>
    <t>2.1.3.05.04.001.15</t>
  </si>
  <si>
    <t>Participación ambiental del recaudo del impuesto predial</t>
  </si>
  <si>
    <t>Son las transferencias de recursos por participación ambiental del recaudo del impuesto predial, que la Ley 99 de 1993, art. 44, autorizó a las entidades territoriales a transferir a las Áreas Metropolitanas y las Corporaciones Autónomas Regionales.</t>
  </si>
  <si>
    <t>2.1.3.05.04.001.16</t>
  </si>
  <si>
    <t>Participación en Estampillas</t>
  </si>
  <si>
    <t>2.1.3.05.04.003</t>
  </si>
  <si>
    <t>Participaciones de multas, sanciones e intereses moratorios</t>
  </si>
  <si>
    <t>Son las transferencias de recursos que reciben las entidades del presupuesto general del sector público de otras entidades por su participación en las multas y sanciones recaudadas por la segunda entidad, incluyendo intereses moratorios.</t>
  </si>
  <si>
    <t>2.1.3.05.04.003.01</t>
  </si>
  <si>
    <t>Participación de sanciones del impuesto sobre vehículos automotores</t>
  </si>
  <si>
    <t>Son las transferencias de recursos por concepto de la participación de los municipios en las sanciones impuestas por el incumplimiento de pago del Impuesto sobre Vehículos Automotores. La administración y recaudo de este impuesto se encuentra a cargo de los Departamentos. De acuerdo con la Ley 488 de 1998, el 20% del impuesto en mención pertenece a los municipios.</t>
  </si>
  <si>
    <t>2.1.3.05.04.003.02</t>
  </si>
  <si>
    <t>Participación de intereses de mora sobre el impuesto sobre vehículos automotores</t>
  </si>
  <si>
    <t>Son las transferencias de recursos por concepto de la participación de los municipios en los intereses por mora del impuesto sobre vehículos automotores. La administración y recaudo de este impuesto se encuentra a cargo de los Departamentos. De acuerdo con la Ley 488 de 1998, el 20% del impuesto en mención pertenece a los municipios.</t>
  </si>
  <si>
    <t>2.1.3.05.04.003.03</t>
  </si>
  <si>
    <t>Participación de intereses de mora sobre la sobretasa ambiental</t>
  </si>
  <si>
    <t>Son las transferencias de recursos de los intereses recaudados por la mora en el pago de la sobretasa ambiental. De acuerdo con el artículo 2 del Decreto Reglamentario 1319 de 1994, los intereses que se causen por mora en el pago del IPU, también se causan para el pago y transferencia de la sobretasa ambiental.</t>
  </si>
  <si>
    <t>Decreto Reglamentario 1319 de 1994, artículo 2.</t>
  </si>
  <si>
    <t>2.1.3.05.07</t>
  </si>
  <si>
    <t xml:space="preserve">A entidades territoriales distintas de compensaciones y participaciones </t>
  </si>
  <si>
    <t>Comprende las transferencias corrientes destinadas a una entidad territorial que no se desarrollan dentro del Sistema General de Participaciones (SGP) ni a una participación. Constituyen entidades territoriales los departamentos, distritos, municipios o territorios indígenas (Const., 1991, Art. 286).</t>
  </si>
  <si>
    <t>2.1.3.05.07.013</t>
  </si>
  <si>
    <t>Transferir a las entidades territoriales para apoyar la operación del programa de alimentación escolar Ley 1530 del 2012</t>
  </si>
  <si>
    <t>Es la transferencia que realizan las entidades territoriales por concepto de recursos para la financiación de los programas de alimentación escolar. Esta transferencia corresponde a los recursos que reciben los departamentos  en virtud del artículo 145 de la Ley 1530 de 2012, cuya metodología de asignación está definida mediante el CONPES 151 de 2012.</t>
  </si>
  <si>
    <t>2.1.3.05.08</t>
  </si>
  <si>
    <t>A esquemas asociativos</t>
  </si>
  <si>
    <t>Comprende las transferencias corrientes que se realizan a un esquema asociativo territorial. Constituyen esquemas asociativos territoriales las regiones administrativas y de planificación, las regiones de planeación y gestión, las asociaciones de departamentos, las áreas metropolitanas, las asociaciones de distritos especiales, las provincias administrativas y de planificación, y las asociaciones de municipios (Ley 1454 de 2011, Art. 10).</t>
  </si>
  <si>
    <t>2.1.3.05.09</t>
  </si>
  <si>
    <t>A otras entidades del gobierno general</t>
  </si>
  <si>
    <t>Comprende las transferencias corrientes que se realizan a una entidad del gobierno no clasificable en los rubros anteriores.</t>
  </si>
  <si>
    <t>2.1.3.05.09.001</t>
  </si>
  <si>
    <t>Transferencias bienestar universitario (Ley 30 de 1992)</t>
  </si>
  <si>
    <t>Transferencias en virtud de la Ley 30 de 1992, mediante la cual las Instituciones de Educación Superior deben adelantar programas de bienestar entendidos como el conjunto de actividades que se orientan al desarrollo físico, psicoafectivo, espiritual y social de los estudiantes, docentes y personal administrativo, cuyo financiamiento se hará por medio del Fondo de Bienestar Universitario el cual se alimentará por recursos de la Nación, con cargo al Presupuesto General de la Nación, y de las entidades territoriales que puedan hacer aportes.</t>
  </si>
  <si>
    <t>2.1.3.05.09.014</t>
  </si>
  <si>
    <t>A institutos de investigación Ley 99 de 1993</t>
  </si>
  <si>
    <t>Transferencias al Instituto de Investigaciones Ambientales del Pacífico "John Von Neumann", en virtud de la Ley 99 de 1993, en la cual se establece que esta organización es una corporación civil sin ánimo de lucro, de carácter público pero sometida a las reglas de derecho privado, cuyo objeto es realizar y divulgar estudios e investigaciones científicas relacionadas con la realidad biológica, social y ecológica del litoral pacífico y del Chocó biogeográfico.</t>
  </si>
  <si>
    <t>2.1.3.05.09.015</t>
  </si>
  <si>
    <t>A universidades para funcionamiento Ley 30 de 1992 artículo 86</t>
  </si>
  <si>
    <t>Es la transferencia de recursos que realizan las entidades territoriales a las universidades públicas  para financiar sus gastos de funcionamiento. 
Esta transferencia se realiza en virtud del artículo 86 de la Ley 30 de 1992 (modificado por el artículo 223 de la Ley 1753 de 2015), el cual establece que las universidades públcias recibirán de las entidades territoriales recursos para su financiación, los cuales siemrpe deben tener un incremento en pesos constantes a partir del presupuesto de gastos del año 1993.</t>
  </si>
  <si>
    <t>2.1.3.05.09.016</t>
  </si>
  <si>
    <t>Tribunales de ética médica, odontología y enfermería</t>
  </si>
  <si>
    <t>Recursos destinados a la financiación del funcionamiento de los Tribunales de ética médica, odontología, y de enfermería, los cuales son entidades de orden legal que cumplen con una función pública cuya vigilancia recae sobre el Estado. Sus funciones se concentran en el conocimiento de los procesos disciplinarios ético-profesionales que se presenten por razón del ejercicio de la medicina, la odontología, y la enfermería en Colombia.</t>
  </si>
  <si>
    <t>2.1.3.05.09.053</t>
  </si>
  <si>
    <t>A establecimientos públicos y unidades administrativas especiales</t>
  </si>
  <si>
    <t>Comprende las transferencias corrientes dirigidas a establecimientos públicos y unidades administrativas especiales.</t>
  </si>
  <si>
    <t>Ley 617 de 2000, Art 14</t>
  </si>
  <si>
    <t>2.1.3.07</t>
  </si>
  <si>
    <t>Prestaciones para cubrir riesgos sociales</t>
  </si>
  <si>
    <t>Comprende las transferencias destinadas a los hogares o sus empleados (o a los supervivientes o dependientes de los empleados con derecho a estos pagos), con el fin de cubrir las necesidades que surgen de los riesgos sociales, y sin recibir de estos ningún bien, servicio o activo a cambio como contrapartida directa. Se entienden como riesgos sociales los eventos o circunstancias adversas que pueden afectar el bienestar de los hogares, imponiendo una demanda adicional de recursos o reduciendo sus ingresos, como por ejemplo la enfermedad, la invalidez, la discapacidad, los accidentes o enfermedades ocupacionales, la vejez, la sobrevivencia, la maternidad y el desempleo (Fondo Monetario Internacional, 2014, pág. 16).</t>
  </si>
  <si>
    <t>2.1.3.07.02</t>
  </si>
  <si>
    <t>Prestaciones sociales relacionadas con el empleo</t>
  </si>
  <si>
    <t>Comprende las transferencias corrientes que realizan las entidades directamente a sus empleados (o a los supervivientes o dependientes de los empleados con derecho a estos pagos) para cubrir necesidades derivadas de riesgos sociales. El pago de las prestaciones sociales relacionadas con el empleo se hace con los recursos del gobierno, sin la intervención de una empresa de seguros o un fondo de pensiones autónomo o no autónomo</t>
  </si>
  <si>
    <t>2.1.3.07.02.001</t>
  </si>
  <si>
    <t>Mesadas pensionales (de pensiones)</t>
  </si>
  <si>
    <t>2.1.3.07.02.001.01</t>
  </si>
  <si>
    <t>Mesadas pensionales con cargo a reservas (de pensiones)</t>
  </si>
  <si>
    <t>2.1.3.07.02.001.02</t>
  </si>
  <si>
    <t>Mesadas pensionales a cargo de la entidad (de pensiones)</t>
  </si>
  <si>
    <t>2.1.3.07.02.002</t>
  </si>
  <si>
    <t>Cuotas partes pensionales (de pensiones)</t>
  </si>
  <si>
    <t>2.1.3.07.02.002.01</t>
  </si>
  <si>
    <t>Cuotas partes pensionales con cargo a reservas (de pensiones)</t>
  </si>
  <si>
    <t>2.1.3.07.02.002.02</t>
  </si>
  <si>
    <t>Cuotas partes pensionales a cargo de la entidad (de pensiones)</t>
  </si>
  <si>
    <t>2.1.3.07.02.003</t>
  </si>
  <si>
    <t>Bonos pensionales (de pensiones)</t>
  </si>
  <si>
    <t>2.1.3.07.02.003.01</t>
  </si>
  <si>
    <t>Bonos pensionales con cargo a reservas (de pensiones)</t>
  </si>
  <si>
    <t>2.1.3.07.02.003.02</t>
  </si>
  <si>
    <t>Bonos pensionales a cargo de la entidad (de pensiones)</t>
  </si>
  <si>
    <t>2.1.3.07.02.005</t>
  </si>
  <si>
    <t>Fondo Nacional de Prestaciones Sociales del Magisterio (de pensiones)</t>
  </si>
  <si>
    <t xml:space="preserve">Transferencias al Fondo Nacional de Prestaciones Sociales del Magisterio. En virtud de la Ley 91 de 1989, este fondo se encarga del reconocimiento y pago de las prestaciones sociales de los docentes nacionales y nacionalizados. </t>
  </si>
  <si>
    <t>Ley 91 de 1989</t>
  </si>
  <si>
    <t>2.1.3.07.02.010</t>
  </si>
  <si>
    <t>Incapacidades y licencias de maternidad y paternidad (no de pensiones)</t>
  </si>
  <si>
    <t>2.1.3.07.02.010.01</t>
  </si>
  <si>
    <t>Incapacidades (no de pensiones)</t>
  </si>
  <si>
    <t>2.1.3.07.02.010.02</t>
  </si>
  <si>
    <t>Licencias de maternidad y paternidad (no de pensiones)</t>
  </si>
  <si>
    <t>2.1.3.07.02.013</t>
  </si>
  <si>
    <t>Aporte previsión social servicios médicos (no de pensiones)</t>
  </si>
  <si>
    <t>Transferencias destinadas al pago de los aportes patronales por cotización al Régimen Contributivo de Salud, correspondiente al 8,5% del ingreso o salario base de cotización del empleado.</t>
  </si>
  <si>
    <t>Ley 1122 de 2007. Capítulo III. Artículo 10.</t>
  </si>
  <si>
    <t>2.1.3.07.02.016</t>
  </si>
  <si>
    <t>Indemnizaciones enfermedad general (no de pensiones)</t>
  </si>
  <si>
    <t xml:space="preserve">Transferencias en virtud del Decreto 2943 de 2013 por medio del cual se estableció que los primeros dos días de incapacidad provocada por enfermedad general, le corresponde pagarlos al empleador, sea este público o privado. </t>
  </si>
  <si>
    <t>Decreto 2943 de 2013</t>
  </si>
  <si>
    <t>2.1.3.07.02.023</t>
  </si>
  <si>
    <t>Indemnizaciones (no de pensiones)</t>
  </si>
  <si>
    <t>Gastos por concepto de pagos realizados a funcionarios a quienes con ocasión de la supresión o modificación de la planta de la entidad se les suprimió el empleo.
En el caso del Departamento Administrativo de Seguridad, DAS, esto se realiza en virtud de la Ley 909 de 2004 (artículo 44).</t>
  </si>
  <si>
    <t>Ley 909 de 2004. Artículo 44.</t>
  </si>
  <si>
    <t>2.1.3.07.02.029</t>
  </si>
  <si>
    <t>Fondo Nacional de Prestaciones Sociales del Magisterio (no de pensiones)</t>
  </si>
  <si>
    <t>Transferencia asignada al Fondo Nacional de Prestaciones Sociales del Magisterio, Fomag, por concepto de aportes a este fondo por parte de los afiliados docentes del Sistema General de Participaciones, con el fin garantizar la prestación de los servicios médico-asistenciales.</t>
  </si>
  <si>
    <t>2.1.3.07.02.031</t>
  </si>
  <si>
    <t>Programa de salud ocupacional (no de pensiones)</t>
  </si>
  <si>
    <t>2.1.3.07.02.084</t>
  </si>
  <si>
    <t>Becas para Empleados</t>
  </si>
  <si>
    <t>Es el apoyo estudiantil que tiene por objeto colaborar en la formación básica y profesional de los hijos y hermanos de los empleados públicos que dependan económicamente de éste y que estén inscritos en su EPS en el Municipio de Medellín</t>
  </si>
  <si>
    <t>Acuerdo 29 de 1978, Resoluciones Nacionales 002 de 1997 y  001 de 2003; Resoluciones Municipales 001 de 2005 y 001 de 2008</t>
  </si>
  <si>
    <t>2.1.3.07.02.085</t>
  </si>
  <si>
    <t>Medicamentos para trabajadores</t>
  </si>
  <si>
    <t>Es la apropiación destinada al pago de medicamentos para los beneficiarios de los Trabajadores Oficiales del Municipio de Medellín que dependan económicamente de éste según Convención Colectiva en el Municipio de Medellín</t>
  </si>
  <si>
    <t>Convención colectiva de trabajo 2008-2011 (Art. 47)</t>
  </si>
  <si>
    <t>2.1.3.07.02.086</t>
  </si>
  <si>
    <t>Becas Convencionales</t>
  </si>
  <si>
    <t>Es la partida designada  para cubrir el valor de las becas consagradas en la Convención Colectiva en el Municipio de Medellín</t>
  </si>
  <si>
    <t>Convención colectiva de trabajo 2008-2011 (Art. 50)</t>
  </si>
  <si>
    <t>2.1.3.07.02.087</t>
  </si>
  <si>
    <t>Becas y útiles hijos de trabajadores</t>
  </si>
  <si>
    <t>2.1.3.07.02.088</t>
  </si>
  <si>
    <t>Becas y útiles hijos de pensionados</t>
  </si>
  <si>
    <t>Es el pago de becas y útiles escolares para darle cumplimiento a la Convención Colectiva en el Municipio de Medellín</t>
  </si>
  <si>
    <t>2.1.3.11.02</t>
  </si>
  <si>
    <t xml:space="preserve">Sistema general de pensiones </t>
  </si>
  <si>
    <t xml:space="preserve">Son las transferencias corrientes que realizan las entidades a otras unidades para la provisión de derechos de pensiones. </t>
  </si>
  <si>
    <t>2.1.3.11.02.001</t>
  </si>
  <si>
    <t xml:space="preserve">Capitalización de patrimonios autónomos pensionales </t>
  </si>
  <si>
    <t>Es la transferencia de recursos para cubrir el pasivo pensional de las prestaciones diferentes a las consagradas en la Ley 100 de 1993 (Art. 283 de la Ley 100 de 1993,  Ley 1150 de 1999, Ley 80 de 1993).  Estas transferencias tienen por objetivo conmutar las obligaciones pensionales de la entidad, de acuerdo con el cálculo actuarial de las obligaciones de la entidad.
De acuerdo con el Decreto 941 de 2002, "se entiende que hay conmutación pensional parcial, cuando se adoptan los mecanismos previstos en el presente decreto respecto de todos los pensionados, así como de las personas con derechos eventuales de pensión a cargo del empleador, con el fin de facilitarle el cumplimiento de sus obligaciones en materia contable-pensional, pero sin liberarlo totalmente de éstas." (Art. 1, Decreto 941 de 2002)</t>
  </si>
  <si>
    <t>Art. 283 de la Ley 100 de 1993,  Ley 1150 de 1999, Ley 80 de 1993
 Decreto 941 de 2002</t>
  </si>
  <si>
    <t>2.1.3.11.02.001.01</t>
  </si>
  <si>
    <t>Capitalización del Fondo Nacional de Prestaciones Sociales del Magisterio (FOMAG)</t>
  </si>
  <si>
    <t>Es la transferencia de recursos que realizan las entidades al Fondo Nacional de Prestaciones Sociales del Magisterio (FOMAG) para cubrir el pasivo pensional de las prestaciones diferentes a las consagradas en la Ley 100 de 1993.</t>
  </si>
  <si>
    <t>2.1.3.11.02.001.02</t>
  </si>
  <si>
    <t>Capitalización de otros patrimonios autónomos pensionales</t>
  </si>
  <si>
    <t>Es la transferencia de recursos que realizan las entidades a patrimonios autónomos distitnos del FOMAG para cubrir el pasivo pensional de las prestaciones diferentes a las consagradas en la Ley 100 de 1993.</t>
  </si>
  <si>
    <t>2.1.3.11.03</t>
  </si>
  <si>
    <t xml:space="preserve">Sistema general de riesgos laborales </t>
  </si>
  <si>
    <t xml:space="preserve">Son las transferencias para el financiamiento del Sistema General de Riesgos Laborales, de acuerdo </t>
  </si>
  <si>
    <t>2.1.3.11.03.001</t>
  </si>
  <si>
    <t>Aportes de unidades del gobierno general para el financiamiento del SGRL</t>
  </si>
  <si>
    <t>Corresponde a la transferencia de los aportes que realiza el Presupuesto Nacional y las entidades territoriales al Fondo de Riesgos Laborales, de conformidad con el artículo 89 de la Ley 1295 de 1994. 
Los aportes que realizan las entidades territoriales están destinados a los planes de Prevención de Riesgos Laborales en sus respectivos territoriales.</t>
  </si>
  <si>
    <t>2.1.3.13</t>
  </si>
  <si>
    <t>Sentencias y conciliaciones</t>
  </si>
  <si>
    <t>Comprende las transferencias corrientes se deben hacer a otra unidad como efecto del acatamiento de un fallo judicial, de un mandamiento ejecutivo, de créditos judicialmente reconocidos, de laudos arbitrales, o de una conciliación ante autoridad competente, en los que se ordene resarcir un derecho de terceros.</t>
  </si>
  <si>
    <t>2.1.3.13.01</t>
  </si>
  <si>
    <t/>
  </si>
  <si>
    <t>Fallos nacionales</t>
  </si>
  <si>
    <t>Comprende las transferencias corrientes que se deben realizar a otra unidad como efecto del acatamiento de un fallo judicial, de un mandamiento ejecutivo, de créditos judicialmente reconocidos, de laudos arbitrales, o de una conciliación ante una autoridad de orden nacional</t>
  </si>
  <si>
    <t>2.1.3.13.01.001</t>
  </si>
  <si>
    <t>Sentencias</t>
  </si>
  <si>
    <t>Comprende las transferencias corrientes que se deben realizar a otra unidad en acatamiento de una decisión judicial que pone fin a un pleito civil o a una causa criminal, resolviendo respectivamente los derechos de cada litigante y la condena o absolución del procesado (OSORIO, 2000).</t>
  </si>
  <si>
    <t>2.1.3.13.01.002</t>
  </si>
  <si>
    <t>Conciliaciones</t>
  </si>
  <si>
    <t>Comprende las transferencias corrientes que se deben realizar a otra unidad por una conciliación. Una conciliación es un mecanismo de solución de conflictos a través del cual, dos o más personas gestionan por sí mismas la solución de sus diferencias, con la ayuda de un tercero neutral y calificado, denominado conciliador.
La conciliación es un procedimiento con una serie de etapas, a través de las cuales las personas que se encuentran involucradas en un conflicto desistible, transigible o determinado como conciliable por la ley, encuentran la manera de resolverlo a través de un acuerdo satisfactorio para ambas partes (Programa Nacional de Conciliación , 2017).</t>
  </si>
  <si>
    <t>2.1.3.13.01.003</t>
  </si>
  <si>
    <t>Laudos arbitrales</t>
  </si>
  <si>
    <t>Comprende las transferencias corrientes que deben realizarsea otra unidad en acatamiento de las sentencias que profieren los tribunales de arbitraje. Un laudo arbitral puede ser en derecho, en equidad o técnico (Ley 563 de 2012, Art. 1).</t>
  </si>
  <si>
    <t>2.1.3.14</t>
  </si>
  <si>
    <t>Aportes al FONPET</t>
  </si>
  <si>
    <t>Son las transferencias que realizan las entidades territoriales a su cuenta individual de ahorro en el Fondo Nacional de Pensiones de las Entidades Territoriales (FONPET); de acuerdo con las disposiciones establecidas de la Ley 549 de 1999.
Las transferencias de aportes al FONPET se clasifican en:
2-03-08-01 Aportes al FONPET de ingresos corrientes de libre destinación
2-03-08-02 Aportes al FONPET del impuesto de registro
2-03-08-03 Aportes al FONPET por la venta de activos al sector privado
2-03-08-04 Aportes al FONPET por acuerdos de pago</t>
  </si>
  <si>
    <t>2.1.3.14.01</t>
  </si>
  <si>
    <t>Del impuesto de registro</t>
  </si>
  <si>
    <t>Es la transferencia de recursos que realizan las entidades territoriales a sus cuentas de ahorro individual en el Fondo Nacional de Pensiones de las Entidades Territoriales (FONPET) por concepto del 10% de los ingresos corrientes de libre destinación. (Numeral 9 del Artículo 2 de la Ley 549 de 1999).</t>
  </si>
  <si>
    <t>2.1.3.14.02</t>
  </si>
  <si>
    <t>De los ingresos corrientes de los departamentos</t>
  </si>
  <si>
    <t>Es la transferencia de recursos que realizan las entidades territoriales a sus cuentas de ahorro individual en el Fondo Nacional de Pensiones de las Entidades Territoriales (FONPET) por concepto del 20% del impuesto de registro. (Numeral 8 del Artículo 2 de la Ley 549 de 1999).</t>
  </si>
  <si>
    <t>2.1.3.14.03</t>
  </si>
  <si>
    <t>Por la venta de activos</t>
  </si>
  <si>
    <t>Son las transferencias que realizan las entidades territoriales a su cuenta individual de ahorro en el FONPET por concepto del 15% de la venta de activos al sector privado, en concordancia con el numeral 7 del artículo 2 de la Ley 549 de 1999.</t>
  </si>
  <si>
    <t>2.1.3.14.04</t>
  </si>
  <si>
    <t>Por acuerdos de pago</t>
  </si>
  <si>
    <t>Es la transferencia de recursos que realizan las entidades territoriales a sus cuentas de ahorro individual en el Fondo Nacional de Pensiones de las Entidades Territoriales (FONPET), como resultado de acuerdos de pago para cubrir la cartera de la entidad con este Fondo. 
La cartera corresponde al incumplimiento de los aportes territoriales previstos en el artículo 2 de la Ley 549 de 1999 (impuesto de registro, ingresos corrientes de libre destinación, y venta de activos). 
Los acuerdos de pago se realizan en virtud del artículo 10 de la Ley 549 de 1999 y el procedimiento dispuesto por el Ministerio de Hacienda y Crédito Público en la Resolución 4170 de 2012.</t>
  </si>
  <si>
    <t>2.1.3.14.05</t>
  </si>
  <si>
    <t>Aportes voluntarios</t>
  </si>
  <si>
    <t>2.1.4</t>
  </si>
  <si>
    <t>Transferencias de capital</t>
  </si>
  <si>
    <t>Comprende las transacciones que realiza una ejecutora del Presupuesto General del Sector Público (PGSP) a otra unidad para la adquisición de un bien o el pago de un pasivo, sin recibir de esta última ningún bien, servicio o activo a cambio como contrapartida directa. A diferencia de las transferencias corrientes, estas implican el traspaso de la propiedad de un activo (distinto del efectivo y de las existencias) de una unidad a otra, la obligación de adquirir o de disponer de un activo por una o ambas partes, o la obligación de pagar un pasivo por parte del receptor (Fondo Monetario Internacional, 2014, pág. 46).</t>
  </si>
  <si>
    <t>2.1.4.02</t>
  </si>
  <si>
    <t>Entidades del gobierno general</t>
  </si>
  <si>
    <t xml:space="preserve">Comprende las transferencias de capital que realizan las unidades ejecutoras del PGSP a otra entidad del gobierno general; es decir que, están condicionadas a la adquisición de un activo o al pago de un pasivo. </t>
  </si>
  <si>
    <t>2.1.4.02.02</t>
  </si>
  <si>
    <t>Entidades territoriales distintas de participaciones y compensaciones</t>
  </si>
  <si>
    <t xml:space="preserve">Comprende las transferencuas de capital dirigidas a una entidad territorial. Constituyen entidades territoriales, los departamentos, distritos, municipios o territorios indígenas (Cons. 1991, Art 286) </t>
  </si>
  <si>
    <t>2.1.4.02.03</t>
  </si>
  <si>
    <t>Esquemas asociativos</t>
  </si>
  <si>
    <t>Comprende las transferencias de capital dirigidas a un esquema asociativo territorial. Constituyen esquemas asociativos territoriales las regiones administrativas y de planificación, las regiones de planeación y gestión, las asociaciones de departamentos, las áreas metropolitanas, las asociaciones de distritos especiales, las provincias administrativas y de planificación, y las asociaciones de municipios (Ley 1454 de 2011, Art. 10).</t>
  </si>
  <si>
    <t>2.1.4.02.04</t>
  </si>
  <si>
    <t>Comprende las transferencias de capital dirigida a una entidad del gobierno general.</t>
  </si>
  <si>
    <t>2.1.4.03</t>
  </si>
  <si>
    <t xml:space="preserve">Compensaciones de capital </t>
  </si>
  <si>
    <t>Comprende las transferencias de capital que deben realizarse  a otra unidad para compensar los perjuicios relacionados con lesiones graves derivadas por catástrofes no cubiertas por pólizas de seguros.</t>
  </si>
  <si>
    <t>2.1.4.05</t>
  </si>
  <si>
    <t>Financiamiento de grandes déficit de los últimos años</t>
  </si>
  <si>
    <t>Comprende las transferencias de capital dirigidas a otra unidad para cubrir su déficit de los últimos dos años o más.</t>
  </si>
  <si>
    <t>2.1.5</t>
  </si>
  <si>
    <t>Gastos de comercialización y producción</t>
  </si>
  <si>
    <t>Los gastos de comercialización y producción corresponden a los gastos que realizan las entidades del PGSP para la producción y comercialización de bienes y servicios. Estos ocurren cuando la entidad tiene como misión la producción y comercialización de bienes y servicios. 
La clasificación de esta categoría sigue la CPC de su segunda versión adaptada para Colombia por el DANE. La CPC “es una clasificación central normalizada de productos que incluye categorías para todos los productos que pueden ser objeto de transacción nacional o internacional o que puedan almacenarse” (Departametno Administrativo Nacional de Estadística - DANE, pág. 9).</t>
  </si>
  <si>
    <t>2.1.5.01</t>
  </si>
  <si>
    <t xml:space="preserve">Comprende todos los bienes que se adquieren con la intención de usarlos como insumos en un proceso productivo o de comercialización. Estos ocurren cuando la entidad tiene como misión la producción y comercialización de bienes y servicios. </t>
  </si>
  <si>
    <t>2.1.5.01.00</t>
  </si>
  <si>
    <t>Son los gastos asociados a la adquisición de productos relacionados con la agricultura, la horticultura, la silvicultura y los productos de explotación forestal con el fin de utilizarlos como insumos en un proceso productivo o de comercialización. Incluye también la compra de animales o productos animales, y la compra de pescados o productos de la pesca.</t>
  </si>
  <si>
    <t>2.1.5.01.01</t>
  </si>
  <si>
    <t>Son los gastos asociados a la adquisición de todo tipo de minerales incluidos el carbón, el petróleo, los concentrados de uranio y torio, los minerales metálicos, las piedras preciosas, entre otros, con el fin de utilizarlos como insumo en un proceso productivo o de comercialización. En esta cuenta también se registran los gastos por adquisición de energía eléctrica, gas de ciudad y agua caliente.</t>
  </si>
  <si>
    <t>2.1.5.01.02</t>
  </si>
  <si>
    <t>Son los gastos asociados a la adquisición de productos alimenticios como la carne; las preparaciones y conservas de pescados, frutas y hortalizas; los productos lácteos y ovoproductos; los productos de la molinería; y todo tipo de bebidas con el fin de utilizarlos como insumo en un proceso productivo o de comercialización. Esta sección incluye también la adquisición de hilados, tejidos, artículos textiles y dotación.</t>
  </si>
  <si>
    <t>2.1.5.01.03</t>
  </si>
  <si>
    <t>Son los gastos asociados a la adquisición de productos de madera; libros, diarios o publicaciones impresas; productos de refinación de petróleo y combustibles; productos químicos; productos de caucho y plástico; productos de vidrio; muebles; desechos; entre otros, con el fin de utilizarlos en un proceso productivo o de comercialización.</t>
  </si>
  <si>
    <t>2.1.5.01.04</t>
  </si>
  <si>
    <t>Productos metálicos, maquinaria y equipo</t>
  </si>
  <si>
    <t>Son los gastos asociados a la adquisición de metales básicos o productos metálicos elaborados; maquinaria de uso general o especial; máquinas para oficina y contabilidad; aparatos eléctricos; aparatos de radio, televisión y comunicaciones; aparatos médicos y equipo de transporte, con el fin de utilizarlos como insumo en un proceso productivo o de comercialización.</t>
  </si>
  <si>
    <t>2.1.5.02</t>
  </si>
  <si>
    <t xml:space="preserve">Comprende los recursos destinados a la contratación de servicios asociados directamente con el proceso de producción y comercialización de bienes y servicios que proveen las entidades. Estos ocurren cuando la entidad tiene como misión la producción y comercialización de bienes y servicios. </t>
  </si>
  <si>
    <t>2.1.5.02.05</t>
  </si>
  <si>
    <t>Son los gastos asociados a la adquisición de servicios de construcción como preparaciones de terreno, montaje de construcciones prefabricadas, instalaciones, servicios de terminación y acabados de edificios, entre otros, con el fin de utilizarlos como insumo en un proceso productivo o de comercialización</t>
  </si>
  <si>
    <t>2.1.5.02.06</t>
  </si>
  <si>
    <t>Son los gastos asociados a la adquisición de servicios de alojamiento; servicios de suministro de comidas y bebidas; servicios de transporte de pasajeros o de carga; servicios de mensajería y servicios de distribución de electricidad, gas y agua, con el fin de utilizarlos como insumo en un proceso productivo o de comercialización.</t>
  </si>
  <si>
    <t>2.1.5.02.07</t>
  </si>
  <si>
    <t>Son los gastos asociados a la adquisición de servicios financieros, seguros, servicios de mantenimiento de activos financieros, servicios inmobiliarios y arrendamientos, con el fin de utilizarlos como insumo en un proceso productivo o de comercialización.</t>
  </si>
  <si>
    <t>2.1.5.02.08</t>
  </si>
  <si>
    <t>Son los gastos asociados a la adquisición de servicios de investigación y desarrollo, servicios jurídicos y contables, servicios de consultoría, servicios de publicidad, servicios de impresión servicios de telecomunicaciones, servicios de limpieza, servicios de seguridad, servicios de mantenimiento, entre otros, con el fin de utilizarlos como insumo en un proceso productivo o de comercialización.</t>
  </si>
  <si>
    <t>2.1.5.02.09</t>
  </si>
  <si>
    <t>Son los gastos asociados a la adquisición de servicios educativos, servicios de salud, servicios culturales y deportivos, servicios de tratamiento y recolección de desechos, servicios proporcionados por asociaciones, entre otros, con el fin de utilizarlos como insumo en un proceso productivo o de comercialización.</t>
  </si>
  <si>
    <t>2.1.6</t>
  </si>
  <si>
    <t>Adquisición de activos financieros</t>
  </si>
  <si>
    <t>Corresponde a los recursos destinados a la adquisición de derechos financieros, acciones o el otorgamiento de préstamos, los cuales brindan a su propietario el derecho a recibir fondos y otros recursos de otra unidad. Los derechos financieros son activos que normalmente les otorgan a sus propietarios (el acreedor) el derecho a recibir fondos u otros recursos de otra persona (natural o jurídica) bajo los términos de un pasivo.</t>
  </si>
  <si>
    <t>2.1.6.01.02</t>
  </si>
  <si>
    <t>A establecimientos públicos</t>
  </si>
  <si>
    <t>Comprende los recursos financieros concedidos en calidad de préstamo a un establecimiento público para el desarrollo de propósitos de política</t>
  </si>
  <si>
    <t>2.1.6.01.03</t>
  </si>
  <si>
    <t>Comprende los recursos financieros concedidos en calidad de préstamo a otra entidad del gobierno general, distinta de órganos del PGN y establecimientos públicos, para el desarrollo de propósitos de política</t>
  </si>
  <si>
    <t>2.1.6.01.04</t>
  </si>
  <si>
    <t>A personas naturales</t>
  </si>
  <si>
    <t>Comprende los recursos financieros concedidos en calidad de préstamo a una persona natural para solventar sus necesidades de financiamiento</t>
  </si>
  <si>
    <t>2.1.6.01.04.002</t>
  </si>
  <si>
    <t>Crédito hipotecario para sus empleados</t>
  </si>
  <si>
    <t>2.1.6.01.04.003</t>
  </si>
  <si>
    <t>Fondo de préstamos</t>
  </si>
  <si>
    <t>2.1.6.01.04.004</t>
  </si>
  <si>
    <t xml:space="preserve">Préstamos por calamidad doméstica </t>
  </si>
  <si>
    <t>2.1.6.01.04.009</t>
  </si>
  <si>
    <t>Préstamos educativos</t>
  </si>
  <si>
    <t>2.1.7</t>
  </si>
  <si>
    <t>Disminución de pasivos</t>
  </si>
  <si>
    <t xml:space="preserve">Corresponde a las erogaciones asociadas a una obligación de pago adquirida por las entidades del PGSP, pero que está sustentada en el recaudo previo de los recursos. Los gastos por disminución de pasivos se caracterizan por no afectar el patrimonio de la entidad y no debe confundirse con el pago de obligaciones generadas a través de instrumentos de deuda. </t>
  </si>
  <si>
    <t>2.1.7.01</t>
  </si>
  <si>
    <t>Cesantías</t>
  </si>
  <si>
    <t>Corresponde al pago de las cesantías a los trabajadores, cuando este quede cesante o las solicite para pagos con cargo a vivienda y educación. Concepto de uso exclusivo de las entidades que administran sus propios fondos de seguridad social.</t>
  </si>
  <si>
    <t>2.1.7.01.01</t>
  </si>
  <si>
    <t>Cesantías definitivas</t>
  </si>
  <si>
    <t>Corresponde al pago por concepto cesantías retroactivas e interes de las mismas, que le hace el empleador al trabajador una vez finalice la relación laboral y cobija a los trabajadores del sector público vinculados antes del 30 de diciembre de 1996.
Tratándose del pago deberá atenderlo la entidad en la que trabajador preste o prestó el servicio en forma personal; el pago se deberá hacer directamente al beneficiario de las mismas</t>
  </si>
  <si>
    <t>Artículo 99 Ley 50 de 1990/ Art. 249 de la Código Sustantivo de Trabajo/ Decreto 1252 de 2000. Decreto 1176 de 1991/ Ley 344 de 1996</t>
  </si>
  <si>
    <t>2.1.7.01.02</t>
  </si>
  <si>
    <t>Cesantías parciales</t>
  </si>
  <si>
    <t>Corresponde al pago parcial por concepto cesantías retroactivas e interes de las mismas, que le hace el empleador al trabajador para los fines determinados en la ley; cobija a los trabajadores del sector público vinculados antes del 31 de diciembre de 1996</t>
  </si>
  <si>
    <t>Artículo 99 Ley 50 de 1990 Art. 2.2.1.3.2. Decreto 1072 De 2015/ Decreto 1562 de 2019/ Decreto 1252 de 2000, Decreto 1176 de 1991/ Ley 344 de 1996</t>
  </si>
  <si>
    <t>2.1.7.02</t>
  </si>
  <si>
    <t>Devolución del ahorro voluntario de los trabajadores</t>
  </si>
  <si>
    <t>Son los gastos asociados a la devolución de los recursos que reciben algunas entidades del PGSP por concepto de ahorros que hacen sus trabajadores de manera voluntaria.</t>
  </si>
  <si>
    <t>2.1.7.03</t>
  </si>
  <si>
    <t>Depósito en prenda</t>
  </si>
  <si>
    <t xml:space="preserve">La devolución de depósito en prenda comprende el reintegro que aplique sobre depósito original en prenda en contratos de arrendamiento o disposición no remunerada de activos fijos del Estado.  </t>
  </si>
  <si>
    <t>2.1.7.04</t>
  </si>
  <si>
    <t>Devoluciones tributarias</t>
  </si>
  <si>
    <t xml:space="preserve">Partida para uso del administrador tributario en la que se incorporan los saldos a favor generados en declaraciones de impuestos, en los casos en que estos no sean compensados mediante otro instrumento como los Títulos de devolución de Impuestos -TIDIS o contra el impuesto a cargo.  </t>
  </si>
  <si>
    <t>2.1.7.05</t>
  </si>
  <si>
    <t>Programas de saneamiento fiscal y financiero</t>
  </si>
  <si>
    <t>Corresponde a los pagos realizados en el marco de los programas de saneamiento fiscal y financiero suscritos por las entidades territoriales, en virtud de la Ley 617 de 2000</t>
  </si>
  <si>
    <t>2.1.7.05.02</t>
  </si>
  <si>
    <t>Pago de indemnizaciones originadas en programas de saneamiento fiscal y financiero</t>
  </si>
  <si>
    <t>Corresponde a los pagos realizados por las entidades territoriales en el marco de los programas de saneamiento suscritos, de conformidad con la Ley 617 de 2000</t>
  </si>
  <si>
    <t>Ley 617 de 2000</t>
  </si>
  <si>
    <t>2.1.7.05.03</t>
  </si>
  <si>
    <t>Pago de déficit fiscal, de pasivo laboral y prestacional en programas de saneamiento fiscal y financiero</t>
  </si>
  <si>
    <t>Corresponde a los gastos de las entidades territoriales para el pago de déficit fiscal, pasivo laboral y prestacional, realizados en el marco de programas de saneamiento fiscal y financiero</t>
  </si>
  <si>
    <t>2.1.7.06</t>
  </si>
  <si>
    <t>Financiación de déficit fiscal</t>
  </si>
  <si>
    <t>Corresponde a los pagos de gastos causados y no financiados en las vigencias anteriores y determinados como déficit fiscal al cierre del periodo, de acuerdo a lo establecido en el artículo 46 del Decreto 111 de 1996</t>
  </si>
  <si>
    <t>Decreto 111 de 1996</t>
  </si>
  <si>
    <t>2.1.7.06.01</t>
  </si>
  <si>
    <t>Pagos de déficit fiscal de la vigencia anterior, por concepto de gastos de personal</t>
  </si>
  <si>
    <t>2.1.7.06.02</t>
  </si>
  <si>
    <t>Pagos de déficit fiscal de la vigencia anterior, por concepto de Adquisición de bienes y servicios</t>
  </si>
  <si>
    <t>2.1.7.06.03</t>
  </si>
  <si>
    <t>Pagos de déficit fiscal de la vigencia anterior, por concepto de Transferencias corrientes</t>
  </si>
  <si>
    <t>2.1.7.06.04</t>
  </si>
  <si>
    <t>Pagos de déficit fiscal de la vigencia anterior, por concepto de Transferencias de capital</t>
  </si>
  <si>
    <t>2.1.7.06.05</t>
  </si>
  <si>
    <t>Pagos de déficit fiscal de la vigencia anterior, por concepto de Adquisición de activos financieros</t>
  </si>
  <si>
    <t>2.1.7.06.06</t>
  </si>
  <si>
    <t>Gastos por tributos, tasas, derechos, multas, sanciones e intereses de mora</t>
  </si>
  <si>
    <t>Pagos de déficit fiscal de la vigencia anterior, por concepto de Gastos por tributos, tasas, derechos, multas, sanciones e intereses de mora</t>
  </si>
  <si>
    <t>2.1.7.06.07</t>
  </si>
  <si>
    <t>Gastos de Comercialización y Producción</t>
  </si>
  <si>
    <t>Pagos de déficit fiscal de la vigencia anterior, por concepto de Gastos de Comercialización y Producción</t>
  </si>
  <si>
    <t>2.1.8</t>
  </si>
  <si>
    <t>Gastos por tributos, tasas, contribuciones, multas, sanciones e intereses de mora</t>
  </si>
  <si>
    <t>Comprende el gasto por prestaciones pecuniarias establecidas por una autoridad estatal en ejercicio de su poder de imperio, por concepto de tributos, impuestos, tasas y contribuciones, que por disposiciones legales deben atender las entidades del PGSP.
También hace referencia al gasto por penalidades pecuniarias que se derivan del poder punitivo del Estado, y que se establecen por el incumplimiento de leyes o normas administrativas, con el fin de prevenir un comportamiento considerado indeseable (Corte Constitucional, Sentencia C-134/2009).
Esta cuenta incluye el gasto por intereses de mora generados como resarcimiento tarifado o indemnización a los perjuicios al acreedor por no tener consigo el dinero en la oportunidad debida (Corte Constitucional, Sentencia C-604/2012). 
Para reconocer una transacción como un gasto diverso, además de cumplir con los criterios de reconocimiento de los gastos, debe cumplir con los siguientes criterios.</t>
  </si>
  <si>
    <t>2.1.8.01</t>
  </si>
  <si>
    <t>Impuestos</t>
  </si>
  <si>
    <t>Son los gastos asociados a pagos obligatorios que debe realizar una entidad, sin que exista una retribución particular por parte de los mismos, en función de  su  condición  de  contribuyente  o  sujeto  pasivo  de  un  impuesto  nacional  o  territorial.</t>
  </si>
  <si>
    <t>2.1.8.01.09</t>
  </si>
  <si>
    <t>Impuesto nacional al consumo</t>
  </si>
  <si>
    <t>Corresponde al gasto por concepto del pago del impuesto nacional al consumo. Este impuesto grava la prestación o la venta al consumidor final, o la importación por parte del consumidor final, de bienes y servicios específicos (Ley 1819 de 2016, arts. 200 a 213)</t>
  </si>
  <si>
    <t>2.1.8.01.10</t>
  </si>
  <si>
    <t>Impuesto de remate y adjudicaciones</t>
  </si>
  <si>
    <t>Corresponde al pago por concepto del gravamen a los remates de bienes muebles e inmuebles que se realicen por el Martillo, Juzgados Civiles, los Juzgados Laborales y demás entidades de los órdenes nacional, departamental y municipal. La tarifa de dicho impuesto es del cinco por ciento (5%) sobre el valor final del remate con destino al Fondo para la Modernización, Descongestión y Bienestar de la Administración de Justicia (Ley 1743 de 2014, art. 12).</t>
  </si>
  <si>
    <t>Ley 1743 de 2014, art. 12</t>
  </si>
  <si>
    <t>2.1.8.01.13</t>
  </si>
  <si>
    <t>Impuesto sobre aduanas y recargos</t>
  </si>
  <si>
    <t>Gastos generados por aduanas y recargos según la normatividad</t>
  </si>
  <si>
    <t>Decreto 1165 de 2019</t>
  </si>
  <si>
    <t>2.1.8.01.14</t>
  </si>
  <si>
    <t>Gravamen a los movimientos financieros</t>
  </si>
  <si>
    <t>Gastos generados  a cargo de los usuarios del sistema financiero y de las entidades que lo conforman.</t>
  </si>
  <si>
    <t>Estatuto tributario art. 870</t>
  </si>
  <si>
    <t>2.1.8.01.51</t>
  </si>
  <si>
    <t>Impuesto sobre vehículos automotores</t>
  </si>
  <si>
    <t xml:space="preserve">Corresponde a las erogaciones por concepto del pago del impuesto de vehículos automotores conforme a la Ley 488 de 1998. Este impuesto grava de forma anual la propiedad o posesión de vehículos automotores. </t>
  </si>
  <si>
    <t>2.1.8.01.52</t>
  </si>
  <si>
    <t>Impuesto predial unificado</t>
  </si>
  <si>
    <t>Comprende el gasto por concepto del impuesto predial unificado, el cual integra los siguientes gravámenes: 
-  El impuesto predial, regulado en el Código de Régimen Municipal (Decreto 1333 de 1986) y 
demás normas complementarias (en especial las Leyes 14 de 983, 55 de 1985 y 75 de 1986); 
-  El impuesto de parques y arborización, regulado en el Código de Régimen Municipal (Decreto 
1333 de 1990); 
-  El impuesto de estratificación socioeconómica creado por la Ley 9 de 1989. 
-  La sobretasa de levantamiento catastral a que se refieren las Leyes 128 de 1941, 50 de 1984 
y 9 de 1989 (Ley 44 de 1990, art. 1). 
Son sujetos pasivos de este impuesto, las unidades del PGSP tenedores de bienes inmuebles que no sean de uso público o que sean tenedores del título de arrendamiento, uso, usufructo y otra forma de explotación comercial de un bien de uso público ocupado por establecimientos mercantiles</t>
  </si>
  <si>
    <t>Ley 44 de 1990</t>
  </si>
  <si>
    <t>2.1.8.01.99</t>
  </si>
  <si>
    <t>Impuestos a favor de gobiernos extranjeros</t>
  </si>
  <si>
    <t xml:space="preserve">Son los gastos asociados a pagos obligatorios que debe realizar un órgano del PGN a otro gobierno en calidad de contribuyente, cuando se desarrollan actividades que así lo obliguen con dicha nación y sin que exista una retribución particular por parte de ese Estado. </t>
  </si>
  <si>
    <t>2.1.8.02</t>
  </si>
  <si>
    <t>Estampillas</t>
  </si>
  <si>
    <t xml:space="preserve">Comprende  el  gasto  por  estampillas. De acuerdo con la Sentencia C-768 de 2010 de la Corte Constitucional, las estampillas pertenecen a una especie de tasas parafiscales, dado que cumplen con las siguientes características: Constituyen un gravamen cuyo pago obligatorio deben realizar los usuarios de algunas operaciones o actividades que se realizan frente a organismos de carácter público; son de carácter excepcional en cuanto al sujeto pasivo del tributo; los recursos se revierten en beneficio de un sector específico; y están destinados a sufragar gastos en que incurran las entidades que desarrollan o prestan un servicio público, como función propia del Estado.  </t>
  </si>
  <si>
    <t>2.1.8.03</t>
  </si>
  <si>
    <t>Tasas y derechos administrativos</t>
  </si>
  <si>
    <t>Corresponden a los gastos que realizan las entidades derivados de la prestación directa y efectiva de un servicio público individualizado y específico (tasas), así como de las funciones regulatorias del gobierno (derechos administrativos).</t>
  </si>
  <si>
    <t>2.1.8.04</t>
  </si>
  <si>
    <t>Contribuciones</t>
  </si>
  <si>
    <t>Comprende el gasto por cargas fiscales que recaen sobre el patrimonio particular, sustentadas en la potestad tributaria del Estado. La jurisprudencia diferencia entre contribuciones parafiscales y contribuciones especiales; las primeras son los pagos que deben realizar los usuarios de algunos organismos públicos, mixtos o privados, para asegurar el financiamiento de estas entidades de manera autónoma, mientras que las segundas corresponden al pago por una inversión que beneficia a un grupo de personas (Corte Constitucional, Sentencia C-545 de 1994).
No incluye:
•	Contribuciones sociales
•	Contribuciones asociadas a la nómina</t>
  </si>
  <si>
    <t>2.1.8.04.03</t>
  </si>
  <si>
    <t>Contribución de valorización</t>
  </si>
  <si>
    <t>Son los gastos asociados al gravamen que genera los beneficios adquiridos por obras de interés público o por proyectos de infraestructura que realiza la Nación y sobre las propiedades raíces que se benefician con las obras de interés público que ejecutan los municipios</t>
  </si>
  <si>
    <t>Ley 1819 de 2016, arts. 239 a 254</t>
  </si>
  <si>
    <t>2.1.8.04.05</t>
  </si>
  <si>
    <t xml:space="preserve">Contribución - Superintendencia de Servicios Públicos Domiciliarios </t>
  </si>
  <si>
    <t>Con el fin de recuperar los costos del servicio de regulación que presta cada comisión, las entidades sometidas a su regulación están sujetas a una contribución, que se liquida y paga cada año (Ley 142 de 1994. art 85). En el caso de la comisión de Regulación de Energía y Gas - CREG el monto total de la contribución no puede ser superarior al 1% del valor de los gastos de funcionamiento excluyendo los gastos operativos, compras de electricidad, cumpras de combustibles y peajes, cuando hubiere lugar a ello, de la entidad regulada, incurrido el año anterior a aquel en que se haga el cobro, de acuerdo con los estados fianncieros de las mismas (Ley 143 de 1994. art. 22)</t>
  </si>
  <si>
    <t>Ley 142 de 1994 art 85
Le 142 de 1994 art 22</t>
  </si>
  <si>
    <t>2.1.8.04.06</t>
  </si>
  <si>
    <t>Contribución - Comisión de Regulación de Energía y Gas - CREG</t>
  </si>
  <si>
    <t>2.1.8.04.15</t>
  </si>
  <si>
    <t xml:space="preserve">Contribución Adicional - Superintendencia de Servicios Públicos Domiciliarios </t>
  </si>
  <si>
    <t xml:space="preserve">Son los gastos por la Contribucion adicional a la Superintendencia de Servicios Publicos Domiciliario. Esta contribución es a partir del 1 enero de 2020 - hasta el 31 de diciembre de 2022. </t>
  </si>
  <si>
    <t>Ley 1955 de 2019. Articulo 314</t>
  </si>
  <si>
    <t>2.1.8.04.16</t>
  </si>
  <si>
    <t>Contribución - Comisión Regulación de Agua Potable y Saneamiento Básico - CRA</t>
  </si>
  <si>
    <t xml:space="preserve">Con el fin de recuperar los costos del servicio de regulación que presta cada comisión, las entidades sometidas a su regulación están sujetas a una contribución, que se liquida y paga cada año (Ley 142 de 1994. art 85). Para definir los costos de los servicios de regulación la Comisión de Regulación de de Agua Potable y Saneamiento Básico (CRA) tiene en cuenta todos los gastos de funcionamiento, la depreciación, amortización u obsolescencia de sus activos, en el periodo anual respectivo y cobra solamente la tarifa que arroje el valor necesario para cubrir su presupuesto anual. En ningún caso, dicha tarifa puede exceder el 1% del valor de los gastos de funcionamiento, asociados al servicio sometido a regulación, de la entidad contribuyente en el año anterior a aquel en el que se haga el cobro, de acuerdo con sus estados financieros (Decreto 707 de 1995, art 1) </t>
  </si>
  <si>
    <t>Ley 142 de 1994. art. 85 Decreto 707 de 1995. art 1</t>
  </si>
  <si>
    <t>2.1.8.05</t>
  </si>
  <si>
    <t>Multas, sanciones e intereses de mora</t>
  </si>
  <si>
    <t>Corresponde al gasto por penalidades pecuniarias que derivan del poder punitivo del Estado, y que se establecen por el incumplimiento de leyes o normas administrativas, con el fin de prevenir un comportamiento considerado indeseable (Corte Constitucional, Sentencia C-134 de 2009).
Esta cuenta incluye también el gasto por intereses de mora generados como resarcimiento tarifado o indemnización a los perjuicios que padece el acreedor por no tener consigo el dinero en la oportunidad debida (Corte Constitucional, Sentencia C-604 de 2012).
Los gastos por multas, sanciones e intereses de mora se clasifican en:
	2-08-05-01 Multas y sanciones
	2-08-05-02 Intereses de mora</t>
  </si>
  <si>
    <t>2.1.8.05.01</t>
  </si>
  <si>
    <t>Multas y sanciones</t>
  </si>
  <si>
    <t>Comprende el gasto por penalidades pecuniarias que se derivan del poder punitivo del Estado, y que se establecen con el fin de prevenir un comportamiento considerado indeseable.</t>
  </si>
  <si>
    <t>2.1.8.05.01.001</t>
  </si>
  <si>
    <t>Multas Superintendencias</t>
  </si>
  <si>
    <t>Corresponde al pago por penalidades pecuniarias que establecen las Superintendencias en el desarrollo de sus funciones de inspección y vigilancia sobre los sujetos de control definidos en su marco de competencias y por los hechos sancionables tipificados en la ley.</t>
  </si>
  <si>
    <t>2.1.8.05.01.002</t>
  </si>
  <si>
    <t>Multas judiciales</t>
  </si>
  <si>
    <t xml:space="preserve">Corresponde al pago de penalidades pecuniarias que establecen los jueces a las partes y terceros en el marco de los procesos judiciales y arbitrales de todas las jurisdicciones, así como las impuestas
en incidentes de desacato a fallos de acciones de tutela, son consignados a favor de la Rama Judicial, Consejo Superior de la Judicatura, con destino al Fondo para la Modernización, Descongestión y Bienestar de la Administración de Justicia. </t>
  </si>
  <si>
    <t>2.1.8.05.01.003</t>
  </si>
  <si>
    <t>Sanciones contractuales</t>
  </si>
  <si>
    <t>Comprende el gasto por penalidades pecuniarias que se imputan como consecuencia de acciones u omisiones relacionadas con una obligación contractual adquirida por la unidad ejecutora. (Ley 80 de 1993, Artículo 58). La imposición de multas, sanciones y declaratorias de incumplimiento las puede declarar cualquier entidad sometida al Estatuto General de Contratación de la Administración Pública, cuantificando los perjuicios del mismo, previo cumplimiento del procedimiento señalado en el Artículo 86 de la ley 1474 de 2011.</t>
  </si>
  <si>
    <t>2.1.8.05.01.004</t>
  </si>
  <si>
    <t>Sanciones administrativas</t>
  </si>
  <si>
    <t>Comprende el gasto por penalidades pecuniarias derivadas de la potestad sancionatoria de la Administración como medio necesario para cumplir las finalidades que le son propias o para alcanzar los objetivos que ella se ha trazado en el ejercicio de sus funciones. la potestad sancionatoria habilita a la administración para imponer a sus propios funcionarios y a los particulares el acatamiento de una disciplina cuya observancia propende indudablemente a la realización de sus cometidos; y a su vez, constituye un complemento de la potestad de mando, pues contribuye a asegurar el cumplimiento de las decisiones administrativas (Corte Constitucional, sentencia C-616 de 2002).</t>
  </si>
  <si>
    <t>2.1.8.05.02</t>
  </si>
  <si>
    <t>Intereses de mora</t>
  </si>
  <si>
    <t>Son  los  gastos  asociados  al  retraso  en  que se incurre  dentro  de  los  plazos establecidos para el pago de una obligación. Los intereses de mora representan el  resarcimiento tarifado o indemnización de los perjuicios que padece el acreedor por no tener consigo el dinero en la oportunidad debida</t>
  </si>
  <si>
    <t>2.2</t>
  </si>
  <si>
    <t>Servicio de la deuda pública</t>
  </si>
  <si>
    <t>Corresponde al pago del principal, intereses, comisiones y otros gastos asociados a las operaciones de crédito público contraídas con agentes públicos o privados residentes y no residentes.</t>
  </si>
  <si>
    <t>2.2.1</t>
  </si>
  <si>
    <t>Servicio de la deuda pública externa</t>
  </si>
  <si>
    <t>Corresponde al pago de amortizaciones, intereses y otros gastos asociados a los recursos de crédito contraídos con agentes públicos o privados no residentes del territorio colombiano.</t>
  </si>
  <si>
    <t>2.2.1.01</t>
  </si>
  <si>
    <t>Principal</t>
  </si>
  <si>
    <t>Corresponde a los pagos realizados por concepto de amortizaciones o principal de recursos de crédito adquiridos con agentes residentes fuera del país. El principal representa el valor económico suministrado originalmente por el acreedor, y su pago genera una redención o extinción gradual de la obligación (amortización de empréstitos) contratada.</t>
  </si>
  <si>
    <t>2.2.1.01.01</t>
  </si>
  <si>
    <t>Títulos de deuda</t>
  </si>
  <si>
    <t>Comprende el gasto por el principal (amortizaciones de capital) de la deuda pública externa contraída por medio de un título de deuda. Los títulos valores son documentos negociables que certifican o garantizan derechos o beneficios a su poseedor legal, y obligaciones de la unidad emisora del título, estos definen el plazo e intereses de la deuda.</t>
  </si>
  <si>
    <t>Decreto 1068 de 2015, art. 2.2.2.1.3.3.</t>
  </si>
  <si>
    <t>2.2.1.01.01.001</t>
  </si>
  <si>
    <t>Títulos valores</t>
  </si>
  <si>
    <t>Corresponde al pago del principal de la deuda externa adquirida por medio de la venta de títulos valores. Los títulos valores son documentos negociables que certifican o garantizan derechos o beneficios a su poseedor legal, y obligaciones de la unidad emisora del título, estos definen el plazo e intereses de la deuda.</t>
  </si>
  <si>
    <t>2.2.1.01.02</t>
  </si>
  <si>
    <t>Préstamos</t>
  </si>
  <si>
    <t>Comprende el pago del principal de la deuda pública externa adquirida por medio de préstamos. Un préstamo es un instrumento financiero que se crea cuando un acreedor presta fondos directamente a un deudor y recibe un documento no negociable como evidencia del activo.</t>
  </si>
  <si>
    <t>Decreto 1068 de 2015, art. 2.2.1.2.1.1</t>
  </si>
  <si>
    <t>2.2.1.01.02.001</t>
  </si>
  <si>
    <t>Banca comercial</t>
  </si>
  <si>
    <t>Comprende el pago del principal de la deuda pública extranjera adquirida con un banco comercial. Un banco comercial es una institución financiera comercial que realiza operaciones de intermediación financiera, a través de la captación de dinero de ahentes económios, para darlo en préstamo a otros agentes económicos.</t>
  </si>
  <si>
    <t>2.2.1.01.02.002</t>
  </si>
  <si>
    <t xml:space="preserve">Banca de fomento </t>
  </si>
  <si>
    <t xml:space="preserve">Compren el pago del principal de la deuda pública externa adquirida mediante contrato empréstito con bancos de fomento externos. Un banco de fomento es una institución financiera que tiene por objeto financiar la elaboración y ejecución de proyectos de inversión en bienes de capital incluyendo además la prestación de asistencia técnica para esos proyectos. </t>
  </si>
  <si>
    <t>2.2.1.01.02.004</t>
  </si>
  <si>
    <t>Organismos multilaterales</t>
  </si>
  <si>
    <t xml:space="preserve">Comprende el pago del principal de los recursos de crédito adquiridos mediante contratos de empréstito  con  organismos  multilaterales.  Un  organismo  multilateral  es  creado  con  el objetivo  de apoyar  el  desarrollo  y  crecimiento  económico  de  los  países  menos  desarrollados  mediante  la consecución y la movilización de recursos en condiciones favorables, así como la asistencia técnica en la preparación, ejecución y evaluación de programas y proyectos. </t>
  </si>
  <si>
    <t>2.2.1.02</t>
  </si>
  <si>
    <t>Intereses</t>
  </si>
  <si>
    <t>Corresponde a los pagos realizados por concepto de intereses de la deuda pública externa, excluyen comisiones, cargos por servicios y otros cargos cobrados por los agentes financieros en su labor de intermediación.
Los intereses son pagaderos por las unidades que contraen pasivos por tomar en préstamo fondos de otra unidad. Así pues, el interés es el gasto en el que incurre la unidad deudora por el uso del principal pendiente de pago, es decir el valor económico que ha sido proporcionado por el acreedor.</t>
  </si>
  <si>
    <t>2.2.1.02.01</t>
  </si>
  <si>
    <t>Corresponde al pago de intereses de la deuda pública externa adquirida por medio de títulos de deuda.  Un título de deuda es aquel instrumento financiero negociable que sirve como evidencia de la obligación que tiene el deudor, y que especifica un calendario para el pago de intereses y las amortizaciones de capital.</t>
  </si>
  <si>
    <t>2.2.1.02.01.001</t>
  </si>
  <si>
    <t>Incluye el pago de intereses de la deuda pública externa contraída por medio de títulos valores.</t>
  </si>
  <si>
    <t>2.2.1.02.02</t>
  </si>
  <si>
    <t>Incluye el pago de interneses de la deuda pública externa adquirida a través de préstamos.  Entiéndase como préstamo, todo instrumento financiero que se crea cuando un acreedor entrega fondos directamente a un deudor y recibe un documento no negociable como evidencia del activo</t>
  </si>
  <si>
    <t>2.2.1.02.02.001</t>
  </si>
  <si>
    <t>Corresponde al pago de intereses que se reconocen sobre los recursos de crédito adquiridos mediante préstamos con bancos comerciales residentes fuera del país. Un banco comercial es un intermediario financiero que capta recursos de quienes tienen dinero disponible para colocarlos en manos de quienes lo necesitan.</t>
  </si>
  <si>
    <t>2.2.1.02.02.002</t>
  </si>
  <si>
    <t>Corresponde al pago de intereses de la deuda pública externa adquirida mediante préstamos con bancos de fomento.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t>
  </si>
  <si>
    <t>2.2.1.02.02.004</t>
  </si>
  <si>
    <t>Incluye el pago de los intereses de la deuda pública externa adquirida con organismos multilaterales. Los organismos multilaterales "son organismos internacionales creados con el objetivo de apoyar el desarrollo y crecimiento económico de los países menos desarrollados mediante la consecución y la movilización de recursos en condiciones favorables, así como la asistencia técnica en la preparación, ejecución y evaluación de programas y proyectos" (Departamento Nacional de Planeación, 2013, pág. 12).</t>
  </si>
  <si>
    <t>2.2.1.03</t>
  </si>
  <si>
    <t>Comisiones y otros gastos</t>
  </si>
  <si>
    <t>Corresponde a los pagos realizados por concepto de comisiones y otros cargos cobrados por los agentes financieros en su labor de intermediación. Estos pagos corresponden económicamente a adquisición de servicios, por lo tanto, se separan de los pagos de intereses de acuerdo con el MEFP 2014.</t>
  </si>
  <si>
    <t>2.2.1.03.01</t>
  </si>
  <si>
    <t>Corresponde al pago de comisiones y otros cargos de la deuda pública externa adquirida por medio de títulos de deuda. Un título de deuda es aquel instrumento financiero negociable que sirve como evidencia de la obligación que tiene el deudor, y que especifica un calendario para el pago de intereses y las amortizaciones de capita</t>
  </si>
  <si>
    <t>2.2.1.03.01.001</t>
  </si>
  <si>
    <t>Incluye el pago de comisiones y otros cargos de la deuda pública externa contraída por medio de títulos valores</t>
  </si>
  <si>
    <t>2.2.1.03.02</t>
  </si>
  <si>
    <t>Incluye el pago de comisiones y otros cargos de la deuda pública externa adquirida a través de préstamos.  Entiéndase como préstamo, todo instrumento financiero que se crea cuando un acreedor entrega fondos directamente a un deudor y recibe un documento no negociable como evidencia del activo.</t>
  </si>
  <si>
    <t>2.2.1.03.02.001</t>
  </si>
  <si>
    <t>Corresponde al pago de comisiones y otros cargos de la deuda pública externa adquirida con bancos comerciales</t>
  </si>
  <si>
    <t>2.2.1.03.02.002</t>
  </si>
  <si>
    <t>Corresponde al pago de comisiones y otros cargos de la deuda pública externa adquirida con bancos de fomento.</t>
  </si>
  <si>
    <t>2.2.1.03.02.004</t>
  </si>
  <si>
    <t>Incluye el pago de comisiones y otros cargos de la deuda pública externa adquirida con organismos multilaterales</t>
  </si>
  <si>
    <t>2.2.2</t>
  </si>
  <si>
    <t>Servicio de la deuda pública interna</t>
  </si>
  <si>
    <t>Corresponde al pago de amortizaciones, intereses y otros gastos asociados a los recursos de crédito contraídos con agentes residentes en el territorio colombiano, a través de préstamos y otras operaciones financieras ordinarias</t>
  </si>
  <si>
    <t>2.2.2.01</t>
  </si>
  <si>
    <t>Corresponde a los pagos realizados por concepto de amortizaciones o principal de recursos de crédito adquiridos con agentes residentes en el territorio colombiano. El principal representa el valor económico suministrado originalmente por el acreedor, y su pago genera una redención o extinción gradual de la obligación (amortización de empréstitos) contratada.</t>
  </si>
  <si>
    <t>2.2.2.01.01</t>
  </si>
  <si>
    <t>Comprende el gasto por el principal (amortizaciones de capital) de la deuda pública interna contraída por medio de un título de deuda. Los títulos valores son documentos negociables que certifican o garantizan derechos o beneficios a su poseedor legal, y obligaciones de la unidad emisora del título, estos definen el plazo e intereses de la deuda.</t>
  </si>
  <si>
    <t>Decreto 1068 de 2015</t>
  </si>
  <si>
    <t>2.2.2.01.01.001</t>
  </si>
  <si>
    <t>Corresponde al pago del principal de la deuda interna adquirida por medio de la venta de títulos valores. Los títulos valores son documentos negociables que certifican o garantizan derechos o beneficios a su poseedor legal, y obligaciones de la unidad emisora del título, estos definen el plazo e intereses de la deuda.</t>
  </si>
  <si>
    <t>2.2.2.01.01.001.06</t>
  </si>
  <si>
    <t>Otros bonos y títulos emitidos</t>
  </si>
  <si>
    <t>Comprende el gasto por amortizaciones de títulos o bonos no clasificables en los rubros anteriores</t>
  </si>
  <si>
    <t>2.2.2.01.02</t>
  </si>
  <si>
    <t>Comprende el pago del principal de la deuda pública interna adquirida por medio de préstamos. Un préstamo es un instrumento financiero que se crea cuando un acreedor presta fondos directamente a un deudor y recibe un documento no negociable como evidencia del activo.</t>
  </si>
  <si>
    <t>2.2.2.01.02.001</t>
  </si>
  <si>
    <t>Nación</t>
  </si>
  <si>
    <t>Corresponde al pago del principal de la deuda pública interna adquirida con la Nación, por medio de préstamos.</t>
  </si>
  <si>
    <t>2.2.2.01.02.002</t>
  </si>
  <si>
    <t>Entidades financieras</t>
  </si>
  <si>
    <t>Comprende el gasto por amortizaciones de los préstamos adquiridos con entidades financieras residentes en el territorio colombiano. Una entidad financiera es un intermediario que recibe fondos en forma de depósito de unidades que poseen excedentes de liquidez, utilizándolos posteriormente para operaciones de préstamo a otras unidades con necesidades de financiación, o para inversiones propias.</t>
  </si>
  <si>
    <t>2.2.2.01.02.002.02</t>
  </si>
  <si>
    <t>Banca Comercial</t>
  </si>
  <si>
    <t>Comprende el gasto por amortizaciones de los recursos de crédito adquiridos mediante préstamos con bancos comerciales residentes en el territorio colombiano. Un banco comercial es un intermediario financiero que capta recursos de quienes tienen dinero disponible para colocarlos en manos de quienes lo necesitan.</t>
  </si>
  <si>
    <t>2.2.2.01.02.002.02.03</t>
  </si>
  <si>
    <t xml:space="preserve">Comprenden los gastos por la amortización de préstamos de banca comercial no clasificados en otra parte. </t>
  </si>
  <si>
    <t>2.2.2.01.02.002.03</t>
  </si>
  <si>
    <t>Comprende el gasto por amortizaciones de los recursos de crédito adquiridos mediante préstamos con bancos de fomento internos.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t>
  </si>
  <si>
    <t>2.2.2.01.02.002.04</t>
  </si>
  <si>
    <t>Institutos de Desarrollo Departamental y/o Municipal</t>
  </si>
  <si>
    <t>Comprende el gasto por amortizaciones los recursos de crédito adquiridos mediante préstamos con los Institutos de Desarrollo Departamental y/o municipal.</t>
  </si>
  <si>
    <t>2.2.2.01.03</t>
  </si>
  <si>
    <t xml:space="preserve">Otras cuentas por pagar </t>
  </si>
  <si>
    <t>Comprende el gasto por amortizaciones de la deuda pública interna contraída mediante operaciones de crédito público diferentes a los títulos de deuda y a los préstamos.</t>
  </si>
  <si>
    <t>2.2.2.01.03.001</t>
  </si>
  <si>
    <t>Proveedores</t>
  </si>
  <si>
    <t>Comprende el gasto por el principal de los créditos obtenidos con agentes residentes en el territorio colombiano, mediante los cuales se contrata la adquisición de bienes o servicios con plazo para su pago.</t>
  </si>
  <si>
    <t>Decreto 1068 de 2015, art. 2.2.1.2.3.1</t>
  </si>
  <si>
    <t>2.2.2.02</t>
  </si>
  <si>
    <t>Corresponde a los pagos realizados por concepto de intereses de la deuda pública interna excluyen comisiones, cargos por servicios y otros cargos cobrados por los agentes financieros en su labor de intermediación. Los intereses son pagaderos por las unidades que contraen pasivos por tomar en préstamo fondos de otra unidad. Así pues, el interés es el gasto en el que incurre la unidad deudora por el uso del principal pendiente de pago, es decir el valor económico que ha sido proporcionado por el acreedor.</t>
  </si>
  <si>
    <t>2.2.2.02.01</t>
  </si>
  <si>
    <t>Comprende el gasto por intereses que se reconocen sobre la deuda pública interna contraída por medio de un título de deuda. Un título de deuda es aquel instrumento financiero negociable que sirve como evidencia de la obligación que tiene el deudor, y que especifica un calendario para el pago de intereses y las amortizaciones de capital</t>
  </si>
  <si>
    <t>2.2.2.02.01.001</t>
  </si>
  <si>
    <t>Incluye el pago de intereses de la deuda pública interna contraída por medio de títulos valores. Un título de deuda es aquel instrumento financiero negociable que sirve como evidencia de la obligación que tiene el deudor, y que especifica un calendario para el pago de intereses y las amortizaciones de capital</t>
  </si>
  <si>
    <t>2.2.2.02.01.001.06</t>
  </si>
  <si>
    <t>Comprende el gasto por intereses de títulos o bonos no clasificables en los rubros anteriores</t>
  </si>
  <si>
    <t>2.2.2.02.02</t>
  </si>
  <si>
    <t>Incluye el pago de interneses de la deuda pública interna adquirida a través de préstamos.  Entiéndase como préstamo, todo instrumento financiero que se crea cuando un acreedor entrega fondos directamente a un deudor y recibe un documento no negociable como evidencia del activo</t>
  </si>
  <si>
    <t>2.2.2.02.02.001</t>
  </si>
  <si>
    <t xml:space="preserve">Comprende el gasto por intereses que se reconocen sobre los préstamos adquiridos con la Nación. </t>
  </si>
  <si>
    <t>2.2.2.02.02.002</t>
  </si>
  <si>
    <t>Comprende el gasto por intereses que se reconocen sobre los préstamos adquiridos con entidades financieras residentes en el territorio colombiano. Una entidad financiera es un intermediario que recibe fondos  en  forma  de  depósito  de  unidades  que  poseen  excedentes  de  liquidez,  utilizándolos posteriormente para operaciones de préstamo a otras unidades con necesidades de financiación, o para inversiones propias.</t>
  </si>
  <si>
    <t>2.2.2.02.02.002.02</t>
  </si>
  <si>
    <t>Corresponde al pago de intereses que se reconocen sobre los recursos de crédito adquiridos mediante préstamos con bancos comerciales residentes en el territorio colombiano. Un banco comercial es un intermediario financiero que capta recursos de quienes tienen dinero disponible para colocarlos en manos de quienes lo necesitan.</t>
  </si>
  <si>
    <t>2.2.2.02.02.002.02.03</t>
  </si>
  <si>
    <t xml:space="preserve">Comprende los gastos por pago de intereses que se reconocen sobre préstamos otorgados a las entidades públicas, no clasificados en otra parte. </t>
  </si>
  <si>
    <t>2.2.2.02.02.002.03</t>
  </si>
  <si>
    <t>Banca de fomento</t>
  </si>
  <si>
    <t>Comprende el gasto por intereses que se reconocen sobre los recursos de crédito adquiridos mediante préstamos con bancos de fomento internos.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t>
  </si>
  <si>
    <t>2.2.2.02.02.002.04</t>
  </si>
  <si>
    <t>Comprende el gasto por intereses los recursos de crédito adquiridos mediante préstamos con los Institutos de Desarrollo Departamental y/o municipal.</t>
  </si>
  <si>
    <t>2.2.2.03</t>
  </si>
  <si>
    <t xml:space="preserve">Comprende el gasto por servicios prestados por agentes financieros en su labor de intermediación, y los demás gastos inherentes al desarrollo de las operaciones de crédito público con agentes residentes en el territorio colombiano.  </t>
  </si>
  <si>
    <t>2.2.2.03.01</t>
  </si>
  <si>
    <t>Incluye el pago de las comisiones y otros gastos de la deuda pública interna contraída por medio de un título de deuda</t>
  </si>
  <si>
    <t>2.2.2.03.01.001</t>
  </si>
  <si>
    <t>Comprende el gasto por comisiones y otros gastos que se generan por la colocación de títulos de deuda pública (bonos y demás valores de contenido crediticio) que hacen las entidades estatales, en el mercado local de capitales, con plazo para su rendición.</t>
  </si>
  <si>
    <t>2.2.2.03.01.001.04</t>
  </si>
  <si>
    <t>Comprende el gasto por comisiones y otros gastos de títulos o bonos no clasificables en los rubros anteriores</t>
  </si>
  <si>
    <t>2.2.2.03.02</t>
  </si>
  <si>
    <t>Incluye el pago de comisiones y otros cargos de la deuda pública interna adquirida a través de préstamos.  Entiéndase como préstamo, todo instrumento financiero que se crea cuando un acreedor entrega fondos directamente a un deudor y recibe un documento no negociable como evidencia del activo.</t>
  </si>
  <si>
    <t>2.2.2.03.02.001</t>
  </si>
  <si>
    <t>Comprende  el  gasto  por  comisiones  y  otros  gastos  que  generan  los  préstamos  adquiridos  con la nación</t>
  </si>
  <si>
    <t>2.2.2.03.02.002</t>
  </si>
  <si>
    <t>Comprende  el  gasto  por  comisiones  y  otros  gastos  que  generan  los  préstamos  adquiridos  con entidades financieras residentes en el territorio colombiano. Una entidad financiera es un intermediario que recibe fondos en forma de depósito de unidades que poseen excedentes de liquidez, utilizándolos posteriormente para operaciones de préstamo a otras unidades con necesidades de financiación, o para inversiones propias.</t>
  </si>
  <si>
    <t>2.2.2.03.02.002.02</t>
  </si>
  <si>
    <t>Comprende el gasto por comisiones y otros gastos que se generan por la obtención de recursos de crédito mediante préstamos con bancos comerciales residentes en el territorio colombiano. Un banco comercial es un intermediario financiero que capta recursos de quienes tienen dinero disponible para colocarlos en manos de quienes lo necesitan</t>
  </si>
  <si>
    <t>2.2.2.03.02.002.03</t>
  </si>
  <si>
    <t xml:space="preserve">Comprende el gasto por comisiones y otros gastos que se generan por la obtención de recursos de crédito  mediante  préstamos  con  bancos  de  fomento  internos.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 </t>
  </si>
  <si>
    <t>2.2.2.03.02.002.04</t>
  </si>
  <si>
    <t>Comprende el gasto por comisiones y otros gastos de los recursos de crédito adquiridos mediante préstamos con los Institutos de Desarrollo Departamental y/o municipal.</t>
  </si>
  <si>
    <t>2.2.2.04</t>
  </si>
  <si>
    <t>Aportes al fondo de contingencias</t>
  </si>
  <si>
    <t>Comprende los aportes que deben hacer las entidades al Fondo de Contingencias de las Entidades Estatales con el fin de atender las obligaciones contingentes de las mismas. Entiéndase por obligaciones contingentes aquéllas en virtud de las cuales una Entidad estipula contractualmente a favor de su contratista, el pago de una suma de dinero, determinada o determinable a partir de factores identificados, por la ocurrencia de un hecho futuro e incierto.</t>
  </si>
  <si>
    <t>Ley 448 de 1998
Decreto 423 de 2001</t>
  </si>
  <si>
    <t>2.2.2.05</t>
  </si>
  <si>
    <t>Bonos pensionales</t>
  </si>
  <si>
    <t>Corresponde a las erogaciones para el pago de los bonos pensionales tipo A y B. De acuerdo con el artículo 72 de la Ley 617 de 2000 establece que el pago de bonos pensionales tipo A y B se consideran servicio de la deuda.</t>
  </si>
  <si>
    <t>Ley 617 de 2000, art. 72</t>
  </si>
  <si>
    <t>2.2.2.05.01</t>
  </si>
  <si>
    <t>Tipo A</t>
  </si>
  <si>
    <t xml:space="preserve">Corresponde a las erogaciones para el pago de los bonos pensionales de tipo A, cuyo pago se considera servicio de la deuda, en virtud del artículo 72 de la Ley 617 del 2000. Los bonos pensionales de Tipo A, son aquellos titulos de deuda pública emitidos a favor de las cuentas individuales de las personas que se trasladan al régimen de ahorro individual. (Decreto 1299 de 1994 y Decreto 2337 de 1996) </t>
  </si>
  <si>
    <t>Ley 100 de 1993
Decreto 1299 de 1994 
Decreto 2337 de 1996
Artículo 72 de la Ley 617 del 2000</t>
  </si>
  <si>
    <t>2.2.2.05.02</t>
  </si>
  <si>
    <t>Tipo B</t>
  </si>
  <si>
    <t>Corresponde a las erogaciones para el pago de los bonos pensionales de tipo B, cuyo pago se considera servicio de la deuda, en virtud del artículo 72 de la Ley 617 del 2000. Los bonos pensionales tipo B son aquellos que se expiden a favor de los funcionarios que se trasladon al Régimen de prima edia con Prestación Definina. (Decreto 1314 de 1994)</t>
  </si>
  <si>
    <t>Ley 100 de 1993
Decreto 1314 de 1994 
Artículo 72 de la Ley 617 del 2000</t>
  </si>
  <si>
    <t>2.3</t>
  </si>
  <si>
    <t>Inversión</t>
  </si>
  <si>
    <t>Comprende los gastos destinados a la prestación de servicios o a la realización de transferencias a la comunidad, incluidas en los programas sociales, así como a la adquisición de activos no financieros por parte de las mismas.</t>
  </si>
  <si>
    <t>2.3.1</t>
  </si>
  <si>
    <t>2.3.1.01</t>
  </si>
  <si>
    <t>2.3.1.01.01</t>
  </si>
  <si>
    <t>2.3.1.01.01.001</t>
  </si>
  <si>
    <t>2.3.1.01.01.001.01</t>
  </si>
  <si>
    <t>2.3.1.01.01.001.02</t>
  </si>
  <si>
    <t>2.3.1.01.01.001.03</t>
  </si>
  <si>
    <t>2.3.1.01.01.001.04</t>
  </si>
  <si>
    <t>2.3.1.01.01.001.05</t>
  </si>
  <si>
    <t>2.3.1.01.01.001.06</t>
  </si>
  <si>
    <t>2.3.1.01.01.001.07</t>
  </si>
  <si>
    <t>2.3.1.01.01.001.08</t>
  </si>
  <si>
    <t>2.3.1.01.01.001.08.01</t>
  </si>
  <si>
    <t>2.3.1.01.01.001.08.02</t>
  </si>
  <si>
    <t>2.3.1.01.01.001.09</t>
  </si>
  <si>
    <t>2.3.1.01.01.001.10</t>
  </si>
  <si>
    <t>2.3.1.01.01.002</t>
  </si>
  <si>
    <t>2.3.1.01.01.002.06</t>
  </si>
  <si>
    <t>Primas extraordinarias</t>
  </si>
  <si>
    <t>Corresponde al pago por concepto de primas legalmente otorgadas, que constituyen factor salarial y que serán pagaderas únicamente en los términos, condiciones y las veces que se establezca en su ley de creación.</t>
  </si>
  <si>
    <t>2.3.1.01.01.002.16</t>
  </si>
  <si>
    <t>Sobresueldo</t>
  </si>
  <si>
    <t>Reconocimiento económico que hace la ley a los controladores de tránsito aéreo y supervisores de tránsito aéreo debidamente acreditados por el Centro de Estudios Aeronáuticos y pertenecientes al área de control de Tránsito Aéreo de la Unidad Administrativa Especial de Aeronáutica Civil en razón del volumen de operación de control de tráfico aéreo. El porcentaje del sobresueldo se fija de acuerdo con la categoría del aeropuerto donde el funcionario preste el servicio (Decreto 313 de 2018, art. 8).</t>
  </si>
  <si>
    <t>2.3.1.01.01.002.31</t>
  </si>
  <si>
    <t>Bonificación Pedagógica Docentes Prescolar, Básica y Media</t>
  </si>
  <si>
    <t>La bonificación pedagógica será reconocida para docentes y directivos docentes de entidades territoriales, pagadera una sola vez al año de acuerdo con los porcentajes indicados; cuando el docente o directivo docente cumpla un año continúo de servicio efectivamente prestado; constituye factor salarial y no tendrá efectos retroactivos.</t>
  </si>
  <si>
    <t>Decreto 2354 de 2018</t>
  </si>
  <si>
    <t>2.3.1.01.01.002.32</t>
  </si>
  <si>
    <t>Sobresueldo docentes y directivos docentes Prescolar, Básica y Media</t>
  </si>
  <si>
    <t xml:space="preserve">Es la asignación adicional para docentes de prescolar vinculados en este nivel antes del 23 de febrero de 1984 y que permanezca sin solución de continuidad desempeñándose en el mismo cargo, equivalente al quince por ciento (15%) calculado sobre la asignación básica mensual. Dicha asignación adicional dejará de percibirse al cambiar de nivel educativo. </t>
  </si>
  <si>
    <t>Decreto 2277 de 1979, 1278 de 2002, decreto anual de salarios (Decreto 319 de 2020, 298 de 2020 y 317 de 2020)</t>
  </si>
  <si>
    <t>2.3.1.01.02</t>
  </si>
  <si>
    <t>2.3.1.01.02.001</t>
  </si>
  <si>
    <t>2.3.1.01.02.002</t>
  </si>
  <si>
    <t>2.3.1.01.02.003</t>
  </si>
  <si>
    <t xml:space="preserve">Es la contribución por cesantías, que el empleador está obligado a pagar en razón de un mes de sueldo o jornal por cada año de servicio de su empleado, proporcionalmente fraccionado. Este aporte tiene como fin cubrir o prever las necesidades que se originan al trabajador al momento de quedar cesante. (Departamento Administrativo de la Función Pública, 2012).
Los aportes a los fondos administradores de cesantías entraron en vigor para entidades territoriales con la Ley 344 de 1996. Así mismo, la Ley 432 de 1998 permitió que el personal del nivel territorial se afiliara al Fondo Nacional del Ahorro.
</t>
  </si>
  <si>
    <t>2.3.1.01.02.004</t>
  </si>
  <si>
    <t>2.3.1.01.02.005</t>
  </si>
  <si>
    <t>2.3.1.01.02.006</t>
  </si>
  <si>
    <t>2.3.1.01.02.007</t>
  </si>
  <si>
    <t>2.3.1.01.02.008</t>
  </si>
  <si>
    <t>2.3.1.01.02.009</t>
  </si>
  <si>
    <t>2.3.1.01.03</t>
  </si>
  <si>
    <t>2.3.1.01.03.001</t>
  </si>
  <si>
    <t>2.3.1.01.03.001.01</t>
  </si>
  <si>
    <t>2.3.1.01.03.001.02</t>
  </si>
  <si>
    <t>2.3.1.01.03.001.03</t>
  </si>
  <si>
    <t>2.3.1.01.03.009</t>
  </si>
  <si>
    <t>2.3.1.01.03.083</t>
  </si>
  <si>
    <t>Los docentes y directivos docentes oficiales regidos por el Estatuto Docente 2277 de 1979 que trabajen en los establecimientos educativos de los departamentos creados en el artículo 309 de la Constitución Política, o en establecimientos educativos ubicados en áreas rurales de difícil acceso, definidos como tales antes de la vigencia de la Ley 715 de 2001, recibirán durante los meses de labor académica un auxilio mensual de movilización, determinado en el decreto de salarios vigente.
No se tendrá derecho a este auxilio cuando el empleado disfrute de vacaciones, se encuentre en uso de licencia o suspendido en el ejercicio de sus funciones.</t>
  </si>
  <si>
    <t>Decreto anual de salarios (Decreto 319 de 2020, 298 de 2020 y 317 de 2020)</t>
  </si>
  <si>
    <t>2.3.1.01.03.096</t>
  </si>
  <si>
    <t>Bonificación Zona de Difícil Acceso docentes Prescolar, Básica y Media</t>
  </si>
  <si>
    <t>Los docentes y directivos docentes que laboren en establecimientos educativos estatales, cuyas sedes estén ubicadas en zonas rurales de difícil acceso, tendrán derecho a una bonificación equivalente al quince por ciento (15%) del salario básico mensual que devenguen. Esta bonificación no constituye factor salarial ni prestacional para ningún efecto, se pagará mensualmente, y se causará únicamente durante el tiempo laborado en el año académico.</t>
  </si>
  <si>
    <t>Decreto 1278 de 2012, Decreto 2277 de 1979, Ley 715 de 2001, Decreto 521 de 2010 hoy compilado en el Decreto 1075 de 2015</t>
  </si>
  <si>
    <t>2.3.1.01.03.097</t>
  </si>
  <si>
    <t>Bonificación Grado 14 docentes Prescolar, Básica y Media</t>
  </si>
  <si>
    <t>Es la bonificación que reciben los Docentes o Directivos Docentes de niveles preescolar, básica y media regidos por el Decreto Ley 2277/1979 y que hagan parte del grado 14 de Escalafón Nacional Docente. Para docentes activos equivale en 2016 al 10% de la ABM y 2017 y siguientes al 15% Asignación básica mensual. Para quienes se retiren del servicio por renuncia voluntaria o por retiro forzoso (edad permitida) equivale a un mes de Asignación Básica Mensual se pagará una sola vez cuando sea efectivamente desvinculado del servicio</t>
  </si>
  <si>
    <t>Decreto 2565 de 2015</t>
  </si>
  <si>
    <t>2.3.1.01.03.098</t>
  </si>
  <si>
    <t>Reconocimiento Adicional por gestión directivos docentes Prescolar, Básica y Media</t>
  </si>
  <si>
    <t>El rector que durante el año cumpla con el indicador de gestión, tanto en el componente de permanencia como en el de calidad, y reporte oportunamente la información en el SIMAT, recibirá un reconocimiento adicional equivalente a su última asignación básica mensual que devengó al final del año lectivo, el cual no constituye factor salarial. El porcentaje de deserción intraanual del establecimiento educativo no podrá ser superior al tres por ciento (3%).</t>
  </si>
  <si>
    <t>2.3.2</t>
  </si>
  <si>
    <t>2.3.2.01</t>
  </si>
  <si>
    <t>2.3.2.01.01</t>
  </si>
  <si>
    <t>2.3.2.01.01.001</t>
  </si>
  <si>
    <t>2.3.2.01.01.001.01</t>
  </si>
  <si>
    <t>2.3.2.01.01.001.01.01</t>
  </si>
  <si>
    <t>2.3.2.01.01.001.01.02</t>
  </si>
  <si>
    <t>2.3.2.01.01.001.01.03</t>
  </si>
  <si>
    <t>2.3.2.01.01.001.01.04</t>
  </si>
  <si>
    <t>2.3.2.01.01.001.01.05</t>
  </si>
  <si>
    <t>Coches habitación</t>
  </si>
  <si>
    <t xml:space="preserve">Es la adquisición de coches habitación para residencia. </t>
  </si>
  <si>
    <t>2.3.2.01.01.001.01.06</t>
  </si>
  <si>
    <t>2.3.2.01.01.001.01.08</t>
  </si>
  <si>
    <t>2.3.2.01.01.001.01.09</t>
  </si>
  <si>
    <t>2.3.2.01.01.001.02</t>
  </si>
  <si>
    <t>2.3.2.01.01.001.02.01</t>
  </si>
  <si>
    <t>2.3.2.01.01.001.02.02</t>
  </si>
  <si>
    <t>2.3.2.01.01.001.02.03</t>
  </si>
  <si>
    <t>2.3.2.01.01.001.02.04</t>
  </si>
  <si>
    <t>2.3.2.01.01.001.02.05</t>
  </si>
  <si>
    <t>2.3.2.01.01.001.02.06</t>
  </si>
  <si>
    <t>2.3.2.01.01.001.02.07</t>
  </si>
  <si>
    <t>2.3.2.01.01.001.02.08</t>
  </si>
  <si>
    <t>2.3.2.01.01.001.02.11</t>
  </si>
  <si>
    <t>2.3.2.01.01.001.02.12</t>
  </si>
  <si>
    <t>2.3.2.01.01.001.02.13</t>
  </si>
  <si>
    <t>2.3.2.01.01.001.02.14</t>
  </si>
  <si>
    <t>2.3.2.01.01.001.03</t>
  </si>
  <si>
    <t>2.3.2.01.01.001.03.01</t>
  </si>
  <si>
    <t>2.3.2.01.01.001.03.02</t>
  </si>
  <si>
    <t>2.3.2.01.01.001.03.03</t>
  </si>
  <si>
    <t>2.3.2.01.01.001.03.04</t>
  </si>
  <si>
    <t>2.3.2.01.01.001.03.05</t>
  </si>
  <si>
    <t>2.3.2.01.01.001.03.06</t>
  </si>
  <si>
    <t>2.3.2.01.01.001.03.07</t>
  </si>
  <si>
    <t>2.3.2.01.01.001.03.08</t>
  </si>
  <si>
    <t>2.3.2.01.01.001.03.09</t>
  </si>
  <si>
    <t>2.3.2.01.01.001.03.10</t>
  </si>
  <si>
    <t>2.3.2.01.01.001.03.11</t>
  </si>
  <si>
    <t>2.3.2.01.01.001.03.12</t>
  </si>
  <si>
    <t>2.3.2.01.01.001.03.13</t>
  </si>
  <si>
    <t>2.3.2.01.01.001.03.14</t>
  </si>
  <si>
    <t>2.3.2.01.01.001.03.15</t>
  </si>
  <si>
    <t>2.3.2.01.01.001.03.16</t>
  </si>
  <si>
    <t>2.3.2.01.01.001.03.17</t>
  </si>
  <si>
    <t>2.3.2.01.01.001.03.18</t>
  </si>
  <si>
    <t>2.3.2.01.01.001.03.19</t>
  </si>
  <si>
    <t>2.3.2.01.01.001.04</t>
  </si>
  <si>
    <t>2.3.2.01.01.003</t>
  </si>
  <si>
    <t>2.3.2.01.01.003.01</t>
  </si>
  <si>
    <t>2.3.2.01.01.003.01.01</t>
  </si>
  <si>
    <t>2.3.2.01.01.003.01.02</t>
  </si>
  <si>
    <t>2.3.2.01.01.003.01.03</t>
  </si>
  <si>
    <t>2.3.2.01.01.003.01.04</t>
  </si>
  <si>
    <t>2.3.2.01.01.003.01.05</t>
  </si>
  <si>
    <t>2.3.2.01.01.003.01.06</t>
  </si>
  <si>
    <t>2.3.2.01.01.003.02</t>
  </si>
  <si>
    <t>2.3.2.01.01.003.02.01</t>
  </si>
  <si>
    <t>2.3.2.01.01.003.02.02</t>
  </si>
  <si>
    <t>2.3.2.01.01.003.02.03</t>
  </si>
  <si>
    <t>2.3.2.01.01.003.02.06</t>
  </si>
  <si>
    <t>2.3.2.01.01.003.02.08</t>
  </si>
  <si>
    <t>2.3.2.01.01.003.03</t>
  </si>
  <si>
    <t>2.3.2.01.01.003.03.01</t>
  </si>
  <si>
    <t>2.3.2.01.01.003.03.02</t>
  </si>
  <si>
    <t>2.3.2.01.01.003.04</t>
  </si>
  <si>
    <t>2.3.2.01.01.003.04.01</t>
  </si>
  <si>
    <t>2.3.2.01.01.003.04.02</t>
  </si>
  <si>
    <t>2.3.2.01.01.003.04.03</t>
  </si>
  <si>
    <t>2.3.2.01.01.003.04.04</t>
  </si>
  <si>
    <t>2.3.2.01.01.003.04.05</t>
  </si>
  <si>
    <t>2.3.2.01.01.003.04.06</t>
  </si>
  <si>
    <t>2.3.2.01.01.003.05</t>
  </si>
  <si>
    <t>2.3.2.01.01.003.05.01</t>
  </si>
  <si>
    <t>2.3.2.01.01.003.05.02</t>
  </si>
  <si>
    <t>2.3.2.01.01.003.05.03</t>
  </si>
  <si>
    <t>2.3.2.01.01.003.05.04</t>
  </si>
  <si>
    <t>2.3.2.01.01.003.05.05</t>
  </si>
  <si>
    <t>2.3.2.01.01.003.05.06</t>
  </si>
  <si>
    <t>2.3.2.01.01.003.05.07</t>
  </si>
  <si>
    <t>2.3.2.01.01.003.07</t>
  </si>
  <si>
    <t>2.3.2.01.01.003.07.01</t>
  </si>
  <si>
    <t>2.3.2.01.01.003.07.02</t>
  </si>
  <si>
    <t>2.3.2.01.01.003.07.03</t>
  </si>
  <si>
    <t>2.3.2.01.01.003.07.04</t>
  </si>
  <si>
    <t>2.3.2.01.01.003.07.05</t>
  </si>
  <si>
    <t>2.3.2.01.01.003.07.06</t>
  </si>
  <si>
    <t>2.3.2.01.01.003.07.07</t>
  </si>
  <si>
    <t>2.3.2.01.01.003.07.07.01</t>
  </si>
  <si>
    <t>2.3.2.01.01.003.07.07.02</t>
  </si>
  <si>
    <t>2.3.2.01.01.003.07.07.03</t>
  </si>
  <si>
    <t>2.3.2.01.01.003.07.07.04</t>
  </si>
  <si>
    <t>2.3.2.01.01.004</t>
  </si>
  <si>
    <t>2.3.2.01.01.004.01</t>
  </si>
  <si>
    <t>2.3.2.01.01.004.01.01</t>
  </si>
  <si>
    <t>2.3.2.01.01.004.01.01.01</t>
  </si>
  <si>
    <t>2.3.2.01.01.004.01.01.02</t>
  </si>
  <si>
    <t>2.3.2.01.01.004.01.01.03</t>
  </si>
  <si>
    <t>2.3.2.01.01.004.01.01.04</t>
  </si>
  <si>
    <t>2.3.2.01.01.004.01.01.05</t>
  </si>
  <si>
    <t>2.3.2.01.01.004.01.01.06</t>
  </si>
  <si>
    <t>2.3.2.01.01.004.01.02</t>
  </si>
  <si>
    <t>2.3.2.01.01.004.01.03</t>
  </si>
  <si>
    <t>2.3.2.01.01.004.01.04</t>
  </si>
  <si>
    <t>2.3.2.01.01.005</t>
  </si>
  <si>
    <t>2.3.2.01.01.005.01</t>
  </si>
  <si>
    <t>2.3.2.01.01.005.01.01</t>
  </si>
  <si>
    <t>2.3.2.01.01.005.01.01.01</t>
  </si>
  <si>
    <t>2.3.2.01.01.005.01.01.02</t>
  </si>
  <si>
    <t>2.3.2.01.01.005.01.01.03</t>
  </si>
  <si>
    <t>2.3.2.01.01.005.01.01.04</t>
  </si>
  <si>
    <t>2.3.2.01.01.005.01.01.05</t>
  </si>
  <si>
    <t>2.3.2.01.01.005.01.01.06</t>
  </si>
  <si>
    <t>2.3.2.01.01.005.01.01.07</t>
  </si>
  <si>
    <t>2.3.2.01.01.005.01.01.08</t>
  </si>
  <si>
    <t>2.3.2.01.01.005.01.02</t>
  </si>
  <si>
    <t>2.3.2.01.01.005.01.02.01</t>
  </si>
  <si>
    <t>2.3.2.01.01.005.01.02.02</t>
  </si>
  <si>
    <t>2.3.2.01.01.005.01.02.03</t>
  </si>
  <si>
    <t>2.3.2.01.01.005.01.02.04</t>
  </si>
  <si>
    <t>2.3.2.01.01.005.01.02.05</t>
  </si>
  <si>
    <t>2.3.2.01.01.005.01.02.06</t>
  </si>
  <si>
    <t>2.3.2.01.01.005.02</t>
  </si>
  <si>
    <t>2.3.2.01.01.005.02.01</t>
  </si>
  <si>
    <t>Son los gastos asociados al trabajo creativo llevado a cabo de forma sistemática para incrementar el acervo de conocimientos y el uso de los mismos para idear nuevas aplicaciones (Fondo Monetario Internacional, 2014, pág. 203).
No incluye: 
•	Gastos por investigación y desarrollo que no generen un beneficio económico para su propietario.
•	Capital humano</t>
  </si>
  <si>
    <t>2.3.2.01.01.005.02.03</t>
  </si>
  <si>
    <t>2.3.2.01.01.005.02.03.01</t>
  </si>
  <si>
    <t>2.3.2.01.01.005.02.03.01.01</t>
  </si>
  <si>
    <t>2.3.2.01.01.005.02.03.01.02</t>
  </si>
  <si>
    <t>2.3.2.01.01.005.02.03.02</t>
  </si>
  <si>
    <t>2.3.2.01.01.005.02.04</t>
  </si>
  <si>
    <t>2.3.2.01.01.005.02.05</t>
  </si>
  <si>
    <t>2.3.2.01.02</t>
  </si>
  <si>
    <t>2.3.2.01.02.001</t>
  </si>
  <si>
    <t>2.3.2.01.02.002</t>
  </si>
  <si>
    <t>2.3.2.01.02.003</t>
  </si>
  <si>
    <t>2.3.2.01.03</t>
  </si>
  <si>
    <t>2.3.2.01.03.001</t>
  </si>
  <si>
    <t>2.3.2.01.03.002</t>
  </si>
  <si>
    <t>2.3.2.02</t>
  </si>
  <si>
    <t>2.3.2.02.01</t>
  </si>
  <si>
    <t>2.3.2.02.01.000</t>
  </si>
  <si>
    <t>2.3.2.02.01.001</t>
  </si>
  <si>
    <t>2.3.2.02.01.002</t>
  </si>
  <si>
    <t>2.3.2.02.01.003</t>
  </si>
  <si>
    <t>2.3.2.02.01.004</t>
  </si>
  <si>
    <t>2.3.2.02.02</t>
  </si>
  <si>
    <t>2.3.2.02.02.005</t>
  </si>
  <si>
    <t>2.3.2.02.02.006</t>
  </si>
  <si>
    <t>2.3.2.02.02.007</t>
  </si>
  <si>
    <t>2.3.2.02.02.008</t>
  </si>
  <si>
    <t>2.3.2.02.02.009</t>
  </si>
  <si>
    <t>2.3.2.02.02.010</t>
  </si>
  <si>
    <t>2.3.3</t>
  </si>
  <si>
    <t>2.3.3.01</t>
  </si>
  <si>
    <t>2.3.3.01.02</t>
  </si>
  <si>
    <t>2.3.3.01.02.003</t>
  </si>
  <si>
    <t>Comprende las erogaciones que realizan las entidades territoriales a empresa de transporte masivo, para cubrir el deficit de la operación que puedan presentarse.</t>
  </si>
  <si>
    <t>2.3.3.01.02.004</t>
  </si>
  <si>
    <t>Subvenciones para servicios públicos domiciliarios de agua potable y saneamiento básico</t>
  </si>
  <si>
    <t>Comprende las erogaciones que realizan las entidades territoriales a empresa prestadoras de servicios publicos, para los subsidios en acueducto, alcantarillado y aseo.</t>
  </si>
  <si>
    <t>Ley 1176 de 2007, art. 11</t>
  </si>
  <si>
    <t>2.3.3.01.02.005</t>
  </si>
  <si>
    <t>Corte Constitucional, 
Sentencia C- 540/2001</t>
  </si>
  <si>
    <t>2.3.3.01.04</t>
  </si>
  <si>
    <t>Comprende las subvenciones que se entregan a empresas privadas no financieras. Son empresas privadas no financieras, aquellas residentes en Colombia que no están controladas por el gobierno, prestan servicios no financieros y son productores de mercado.</t>
  </si>
  <si>
    <t>2.3.3.01.04.004</t>
  </si>
  <si>
    <t>2.3.3.02</t>
  </si>
  <si>
    <t>2.3.3.02.01</t>
  </si>
  <si>
    <t>2.3.3.02.01.001</t>
  </si>
  <si>
    <t>2.3.3.02.01.003</t>
  </si>
  <si>
    <t>2.3.3.05</t>
  </si>
  <si>
    <t>2.3.3.05.08</t>
  </si>
  <si>
    <t>2.3.3.05.09</t>
  </si>
  <si>
    <t>2.3.3.05.09.053</t>
  </si>
  <si>
    <t>Fondos de Servicios Educativos de las Instituciones de Preescolar, Básica y Media</t>
  </si>
  <si>
    <t>Son los recursos transferidos a los Fondos de Servicios Educativos de los establecimientos educativos de Preescolar, Básica y Media, beneficiarios de las transferencias de Gratuidad Educativa del Sistema General de Participaciones y demás aportes de las entidades territoriales.</t>
  </si>
  <si>
    <t>Ley 715 de 2001, Ley 1450 de 2011, Decreto 4807 de 2011, hoy compilado en el Decreto 1075 de 2015</t>
  </si>
  <si>
    <t>2.3.3.05.09.054</t>
  </si>
  <si>
    <t>2.3.3.07</t>
  </si>
  <si>
    <t>2.3.3.07.02</t>
  </si>
  <si>
    <t>2.3.3.07.02.001</t>
  </si>
  <si>
    <t>2.3.3.07.02.001.01</t>
  </si>
  <si>
    <t>2.3.3.07.02.001.02</t>
  </si>
  <si>
    <t>2.3.3.13</t>
  </si>
  <si>
    <t>2.3.3.13.01</t>
  </si>
  <si>
    <t>2.3.3.13.01.001</t>
  </si>
  <si>
    <t>2.3.3.13.01.002</t>
  </si>
  <si>
    <t>2.3.3.13.01.003</t>
  </si>
  <si>
    <t>2.3.4</t>
  </si>
  <si>
    <t>2.3.4.02</t>
  </si>
  <si>
    <t>2.3.4.02.01</t>
  </si>
  <si>
    <t>Órganos del PGN</t>
  </si>
  <si>
    <t>Comprende las transferencias de capital dirigidas a un órgano del Presupuesto General de la Nación (PGN)</t>
  </si>
  <si>
    <t>2.3.4.02.02</t>
  </si>
  <si>
    <t xml:space="preserve">Comprende las transferencias de capital dirigidas a una entidad territorial. Constituyen entidades territoriales, los departamentos, distritos, municipios o territorios indígenas (Cons. 1991, Art 286) </t>
  </si>
  <si>
    <t>2.3.4.02.03</t>
  </si>
  <si>
    <t>2.3.4.02.04</t>
  </si>
  <si>
    <t>2.3.4.03</t>
  </si>
  <si>
    <t>2.3.4.04</t>
  </si>
  <si>
    <t xml:space="preserve">Para la adquisición de activos no financieros </t>
  </si>
  <si>
    <t>Comprende las transferencias de capital dirigidas a los hogares para financiar la adquisición de activos no financieros.</t>
  </si>
  <si>
    <t>2.3.5</t>
  </si>
  <si>
    <t>2.3.5.01</t>
  </si>
  <si>
    <t>2.3.5.01.04</t>
  </si>
  <si>
    <t>2.3.5.02</t>
  </si>
  <si>
    <t>2.3.5.02.05</t>
  </si>
  <si>
    <t>2.3.5.02.06</t>
  </si>
  <si>
    <t>2.3.5.02.07</t>
  </si>
  <si>
    <t>2.3.5.02.08</t>
  </si>
  <si>
    <t>2.3.5.02.09</t>
  </si>
  <si>
    <t>2.3.6.02</t>
  </si>
  <si>
    <t>Adquisición de acciones</t>
  </si>
  <si>
    <t>Comprende los recursos destinados a la adquisición de acciones. Las acciones son participaciones de capital, que son todos los instrumentos y registros que reconocen derechos sobre el valor residual de una empresa, en el caso que una sociedad se liquide, y una vez se hayan satisfecho los derechos de todos los acreedores. Las acciones puede cotizar o no en bolsa.</t>
  </si>
  <si>
    <t>2.3.6.02.01</t>
  </si>
  <si>
    <t>De organizaciones internacionales</t>
  </si>
  <si>
    <t xml:space="preserve">Comprende las erogaciones de las entidades realizadas a organismos internacionales por concepto de aportes para la adquisición de acciones. </t>
  </si>
  <si>
    <t>2.3.6.02.02</t>
  </si>
  <si>
    <t>De empresas públicas financieras</t>
  </si>
  <si>
    <t>Comprende los erogaciones de las entidades  por concepto de adquisición de acciones de empresas públicas financieras. Las empresas públicas financieras son aquellas dedicadas a prestar servicios financieros y en las que el gobierno es propietario o ejerce el control mayoritario.</t>
  </si>
  <si>
    <t>2.3.6.02.03</t>
  </si>
  <si>
    <t>De empresas públicas no financieras</t>
  </si>
  <si>
    <t>Comprende las erogaciones de las entidades por concepto de adquisición de accciones de empresas públicas no financieras. Las empresas públicas no financieras son aquellas dedicas a principalmente a la producción de mercado de bienes o servicios no financieros en las que el gobierno es propietario o ejerce el control mayoritario.</t>
  </si>
  <si>
    <t>2.3.6.02.04</t>
  </si>
  <si>
    <t>De empresas privadas financieras</t>
  </si>
  <si>
    <t>Comprende las erogaciones de las entidades realizadas a empresas privadas financieras por concepto de adquisición de acciones. Las empresas privadas financieras son aquellas  residentes en Colombia que no están controladas por el gobierno y prestan servicios financieros.</t>
  </si>
  <si>
    <t>2.3.6.02.05</t>
  </si>
  <si>
    <t>De empresas privadas no financieras</t>
  </si>
  <si>
    <t>Comprende las erogaciones de las entidades realizadas a empresas privadas no financieras por concepto de adquisición de acciones. Las empresas privadas no financieras son aquellas  residentes en Colombia que no están controladas por el gobierno, no prestan servicios financieros y son productores de mercado.</t>
  </si>
  <si>
    <t>2.3.6.03</t>
  </si>
  <si>
    <t>Adquisición de otras participaciones de capital</t>
  </si>
  <si>
    <t>Comprende los recursos destinados a la adquisición de otras participaciones de capital, diferente de acciones, y las participaciones en fondos de inversión. Las otras participaciones de capital no adoptan la forma de título o son participaciones en fondos de inversión. Los fondos de inversión corresponden a las instituciones de inversión colectiva a través de los cuales inversionistas agrupan fondos con el fin de invertirlos en activos financieros o no financieros.</t>
  </si>
  <si>
    <t>2.3.6.03.02</t>
  </si>
  <si>
    <t>En empresas públicas financieras</t>
  </si>
  <si>
    <t xml:space="preserve">Comprende las erogaciones de las entidades realizadas a empresas públicas financieras por concepto de adquisición de otras participaciones de capital. Las empresas públicas financieras son aquellas  residentes  en  Colombia  que  están  controladas  directa  o indirectamente por el gobierno y prestan servicios financieros. </t>
  </si>
  <si>
    <t>2.3.6.03.03</t>
  </si>
  <si>
    <t>En empresas públicas no financieras</t>
  </si>
  <si>
    <t>Comprende las erogaciones de las entidades realizadas a empresas públicas no financieras por concepto de adquisición de otras participaciones de capital. Las empresas públicas no financieras son aquellas residentes en Colombia que están  controladas directa o indirectamente por el gobierno, no prestan servicios financieros y son productores de mercado.</t>
  </si>
  <si>
    <t>2.3.6.03.03.001</t>
  </si>
  <si>
    <t>Capitalización para el fortalecimiento de los canales públicos de televisión</t>
  </si>
  <si>
    <t>2.3.7</t>
  </si>
  <si>
    <t>2.3.7.01</t>
  </si>
  <si>
    <t>2.3.7.01.01</t>
  </si>
  <si>
    <t>Corresponde al pago por concepto cesantías retroactivas y el interes de las mismas, que le hace el empleador al trabajador una vez finalice la relación laboral y cobija a los trabajadores del sector público vinculados antes del 30 de diciembre de 1996.
Tratándose del pago deberá atenderlo la entidad en la que trabajador preste o prestó el servicio en forma personal; el pago se deberá hacer directamente al beneficiario de las mismas</t>
  </si>
  <si>
    <t>2.3.7.01.02</t>
  </si>
  <si>
    <t>Corresponde al pago parcial por concepto cesantías retroactivas y el interes de las mismas, que le hace el empleador al trabajador para los fines determinados en la ley; cobija a los trabajadores del sector público vinculados antes del 31 de diciembre de 1996</t>
  </si>
  <si>
    <t>2.3.7.05</t>
  </si>
  <si>
    <t>Corresponde a los pagos realizados en el marco de los programas de saneamiento fiscal y financiero suscritos por las entidades territoriales o sus Descentralizadas</t>
  </si>
  <si>
    <t>2.3.7.05.02</t>
  </si>
  <si>
    <t>2.3.7.05.03</t>
  </si>
  <si>
    <t>2.3.7.06</t>
  </si>
  <si>
    <t>2.3.7.06.01</t>
  </si>
  <si>
    <t>2.3.7.06.02</t>
  </si>
  <si>
    <t>2.3.7.06.03</t>
  </si>
  <si>
    <t>2.3.7.06.04</t>
  </si>
  <si>
    <t>2.3.7.06.05</t>
  </si>
  <si>
    <t>2.3.7.06.06</t>
  </si>
  <si>
    <t>2.3.7.06.07</t>
  </si>
  <si>
    <t>2.3.8</t>
  </si>
  <si>
    <t>2.3.8.01</t>
  </si>
  <si>
    <t>2.3.8.01.09</t>
  </si>
  <si>
    <t>2.3.8.01.10</t>
  </si>
  <si>
    <t>2.3.8.01.13</t>
  </si>
  <si>
    <t>Gastos generados por aduanas y recargos segunla normatividad. DECRETO 1165 DE 2019</t>
  </si>
  <si>
    <t>DECRETO 1165 DE 2019</t>
  </si>
  <si>
    <t>2.3.8.01.14</t>
  </si>
  <si>
    <t>2.3.8.01.51</t>
  </si>
  <si>
    <t>2.3.8.01.52</t>
  </si>
  <si>
    <t>2.3.8.01.99</t>
  </si>
  <si>
    <t>2.3.8.02</t>
  </si>
  <si>
    <t xml:space="preserve">Comprende  el  gasto  por  estampillas.  De  acuerdo  con  la  Sentencia  C-768  de  2010  de  la  Corte Constitucional, las estampillas pertenecen a una especie de tasas parafiscales, dado que cumplen con las siguientes características:  Constituyen  un  gravamen  cuyo  pago  obligatorio  deben  realizar  los  usuarios  de  algunas operaciones o actividades que se realizan frente a organismos de carácter público;  son de carácter excepcional en cuanto al sujeto pasivo del tributo; los recursos se revierten en beneficio de un sector específico; y están destinados a sufragar gastos en que incurran las entidades que desarrollan o prestan un servicio público, como función propia del Estado.  </t>
  </si>
  <si>
    <t>2.3.8.03</t>
  </si>
  <si>
    <t>2.3.8.04</t>
  </si>
  <si>
    <t>2.3.8.04.01</t>
  </si>
  <si>
    <t>Cuota de fiscalización y auditaje</t>
  </si>
  <si>
    <t>Son los gastos asociados a la tarifa de control fiscal que cobra la Contraloría General de la República (CGR) a los organismos y entidades fiscalizadas, con el fin de asegurar su financiamiento de manera autónoma. La tarifa de esta contribución es equivalente a la de aplicar el factor que resulte de la fórmula de dividir el presupuesto de funcionamiento de la contraloría sobre la sumatoria del valor de los  presupuestos  de  los  organismos  y  entidades  vigiladas,  al  valor  de  los  presupuestos  de  cada 
organismo o entidad vigilada.</t>
  </si>
  <si>
    <t xml:space="preserve">Ley 617 de 2000, art. 9, y 11  </t>
  </si>
  <si>
    <t>2.3.8.04.02</t>
  </si>
  <si>
    <t>Contribución - Superintendencia Financiera de Colombia</t>
  </si>
  <si>
    <t>Son los gastos asociados a la contribución que exige la Superintendencia Financiera de Colombia a las entidades vigiladas, con el fin de asegurar su financiamiento de manera autónoma. La tarifa de esta contribución se aplica sobre el monto total de los activos, incluidos los ajustes integrales por inflación, que registre la entidad a 30 de junio y 31 de diciembre del año inmediatamente anterior.</t>
  </si>
  <si>
    <t>Estatuto Orgánico Financiero, art. 337</t>
  </si>
  <si>
    <t>2.3.8.04.03</t>
  </si>
  <si>
    <t>2.3.8.04.04</t>
  </si>
  <si>
    <t>Contribución sector eléctrico</t>
  </si>
  <si>
    <t xml:space="preserve">Son los recursos por contribución del sector eléctrico a las que se refiere el artículo 45 de la Ley 99 de 1993. De acuerdo con este artículo, las empresas generadoras de energía hidroeléctrica cuya potencia nóminal supera los 10.000 kilovatios, deben transferir el 6% de las ventas brutas de energia por generación propia de acuerdo con las distribuciones establecidas por la ley. En el caso de centrales térmicas el porcentaje de los recursos a transferir es del 4%. </t>
  </si>
  <si>
    <t>Ley 99 de 1993, art. 45. Modificado por el Artículo 24 de la Ley 1930 de 2018</t>
  </si>
  <si>
    <t>2.3.8.05</t>
  </si>
  <si>
    <t>2.3.8.05.01</t>
  </si>
  <si>
    <t>2.3.8.05.01.001</t>
  </si>
  <si>
    <t xml:space="preserve">DIRECCIÓN </t>
  </si>
  <si>
    <t>ASEG</t>
  </si>
  <si>
    <t>OAPS</t>
  </si>
  <si>
    <t>DAF- JUR</t>
  </si>
  <si>
    <t>PART</t>
  </si>
  <si>
    <t xml:space="preserve">AAR. ORDINARIO </t>
  </si>
  <si>
    <t>5/002/CC</t>
  </si>
  <si>
    <t>Servicios prestados a las empresas y servicios de producción</t>
  </si>
  <si>
    <t>Celebrar Convenios Interadministrativos con las ESES del Departamento para financiar los gastos de operación, con los recursos asignados del Sistema General de Participaciones (SGP) - Subcomponente de Subsidio a la Oferta.</t>
  </si>
  <si>
    <t xml:space="preserve">Celebrar contratos  de presatacion de servicios de salud para la poblacion no afiliada con las ESE del Departamento según del ultimo año de la radicacion. </t>
  </si>
  <si>
    <t xml:space="preserve">Celebrar contratos  de presatacion de servicios de salud para la poblacion no afiliada con la red no adscrita según del ultimo año de la radicacion. </t>
  </si>
  <si>
    <t>Se realiza Resoluciones para la adquisición de la prestación de servicios de salud al Depto.</t>
  </si>
  <si>
    <t>Celebrar contratos de Ordenes de prestacion de Serviciso de Salud</t>
  </si>
  <si>
    <t>Profesional Especializado</t>
  </si>
  <si>
    <t>MIGUEL ANGEL REY/ CRISTIAN FUENTES/ LUZ YANETH ARIAS</t>
  </si>
  <si>
    <t>CRISTIAN FUENTES</t>
  </si>
  <si>
    <t>Profesional Universitario</t>
  </si>
  <si>
    <t>JAIME TRUJILLO</t>
  </si>
  <si>
    <t>Profesional Universitario / Auxiliar Administrativo</t>
  </si>
  <si>
    <t>ELSA TERESA MORA / MARIA ANGELICA RODRIGUEZ / JHON UMAÑA</t>
  </si>
  <si>
    <t>Nmero de Contratos: 39, Duracion de contrato: 8, Valor mensual de los contratod: $17.649.061.876 depende del valor que asigne el ministerio para la vigencia 2024.</t>
  </si>
  <si>
    <t>La elaboracion de los contratos depende del recaudo durante la vigencia y con el historico de facturacion</t>
  </si>
  <si>
    <t>Se elabora resoluciones depende del recaudo durante la vigencia y los motos AUD emitidos por el resultado de la auditoria</t>
  </si>
  <si>
    <t>Numero de Contratos: 31 
30 OPS - 1 Contrato Auditoria
11 profesionales especializados de $7.669,772, 1 profesional especializado de $8.242.004, 1 profesional esepcializado de $10.213.691 - 2 profesionales de $5.012.062, 2 profesionales de $5.369.616, 1 profesional de $5.842.836, 4 profesionales de $6.574.645, 2 tecnologos de $5.123.562, 1 tecnologo de $4.108.991, 5 tecnicos de $3.380.155. 1 contrato para proceso de auditoria
Duracion de contrato: Para OPS para 8 meses,
Valor mensual de los contratos: 
Para OPS es de $186.984.851
Para el contrato de proceso de auditoria el valor total es $490,219,848</t>
  </si>
  <si>
    <t>Numero de Contratos: 4 
1 profesional especializado de $7.669,772 - 1 profesional de $5.369.616 - 1 tecnologo de $5.123.562, 1 tecnologo de $3.754.988
Duracion de contrato: 
8 meses,
Valor mensual de los contratos: 
$21.917.939</t>
  </si>
  <si>
    <t>Nmero de Contratos: 1
1 Tecnologo de $5.123.562
Duracion de contrato:
8 meses,
Valor mensual de los contratod:  $5.123.562</t>
  </si>
  <si>
    <t>5/003/CC</t>
  </si>
  <si>
    <t>KAREN VASQUEZ</t>
  </si>
  <si>
    <t>Profesional Especializado / profesional Universitario</t>
  </si>
  <si>
    <t>SANDRA PATRICIA PACHECO / LUZ YANETH ARIAS</t>
  </si>
  <si>
    <t>MIGUEL ANGEL REY</t>
  </si>
  <si>
    <t>DERIAN JESUS DORADO DAZA / JHON UMAÑA</t>
  </si>
  <si>
    <r>
      <t xml:space="preserve">Nmero de Contratos: 2
1 profesional especializado de $8.242.004 - 1 tecnologo de $3.754.988
Duracion de contrato: 6 meses
Valor mensual de los contratos:  $11.996.992
</t>
    </r>
    <r>
      <rPr>
        <sz val="10"/>
        <color rgb="FFFF0000"/>
        <rFont val="Calibri"/>
        <family val="2"/>
        <scheme val="minor"/>
      </rPr>
      <t>Faltaria adicinar lo correspondiente a 2 meses para completar la proyeccion de los 8 meses deacuerdo con la instruccion dada.</t>
    </r>
  </si>
  <si>
    <r>
      <t xml:space="preserve">Nmero de Contratos: 3
1 profesional especializado de $8.958.866, 2 profesionales de $6.574.645 
Duracion de contrato: 
6 meses, 
Valor mensual de los contratos:
$22.108.155
</t>
    </r>
    <r>
      <rPr>
        <sz val="10"/>
        <color rgb="FFFF0000"/>
        <rFont val="Calibri"/>
        <family val="2"/>
        <scheme val="minor"/>
      </rPr>
      <t>Faltaria adicinar lo correspondiente a 2 meses para completar la proyeccion de los 8 meses deacuerdo con la instruccion dada.</t>
    </r>
  </si>
  <si>
    <r>
      <t xml:space="preserve">Nmero de Contratos: 
1 profesional de $6.574.645
Duracion de contrato: 
6 meses,
Valor mensual de los contratod:  $6.574.645
</t>
    </r>
    <r>
      <rPr>
        <sz val="10"/>
        <color rgb="FFFF0000"/>
        <rFont val="Calibri"/>
        <family val="2"/>
        <scheme val="minor"/>
      </rPr>
      <t>Faltaria adicinar lo correspondiente a 2 meses para completar la proyeccion de los 8 meses deacuerdo con la instruccion dada.</t>
    </r>
  </si>
  <si>
    <t>5/397/CC</t>
  </si>
  <si>
    <t>Se realiza Resoluciones para las transferencias al ADRES</t>
  </si>
  <si>
    <t>Se realiza Resoluciones para las transferencias al ADRES - sin situacion de fondo</t>
  </si>
  <si>
    <t>HEIDY DAYANA TAUTIVA</t>
  </si>
  <si>
    <t>KAREN VASQUEZ / JAIME TRUJILLO / CRISTIAN FUENTES</t>
  </si>
  <si>
    <t>Se elaboran resoluciones, de acuerdo con recurso aplicado LMA de ADRES y recaudo que se genere la Secretaria.</t>
  </si>
  <si>
    <t>Se elaboran resoluciones, giro o tranferecia que lo realiza 3ro a nombre de la Gobernacion y lo giran directo a ADRES</t>
  </si>
  <si>
    <t>2,3,2,02,02,008</t>
  </si>
  <si>
    <t>Adquisisicón de Servicios</t>
  </si>
  <si>
    <t>5/027/CC</t>
  </si>
  <si>
    <t>2,3,2,01,01.003</t>
  </si>
  <si>
    <t>Activos Fijos</t>
  </si>
  <si>
    <t>2,3,2,01,01</t>
  </si>
  <si>
    <t>2,3,2,02,01,003</t>
  </si>
  <si>
    <t>Contratos OPS de apoyo a la gestión y profesionales</t>
  </si>
  <si>
    <t xml:space="preserve">Contratación para el mantenimiento y adquisisicón de la red de comunicaciones, Biomedicos, Industriales </t>
  </si>
  <si>
    <t>Contratación dotación equipo de respuesta y Suministros Banco de Reserva</t>
  </si>
  <si>
    <t>DIRECTOR OPERATIVO</t>
  </si>
  <si>
    <t>NESTOR RAUL VALERO ZULUAGA</t>
  </si>
  <si>
    <t>Nmero de Contratos:7, Duracion de contrato:8 meses, Valor mensual de los contratos: 40,981,304</t>
  </si>
  <si>
    <t>Nmero de Contratos:3, Duracion de contrato:3 meses, Valor mensual de los contratod:78,773,881</t>
  </si>
  <si>
    <t>Nmero de Contratos:1, Duracion de contrato:2 meses , Valor mensual de los contratod: 6,666,667</t>
  </si>
  <si>
    <t>5/394/CC</t>
  </si>
  <si>
    <t>apalancar financieramente de las ESEs que conforman la red pública del Departamento de Cundinamarca</t>
  </si>
  <si>
    <t>DIRECTORA ADMINISTRATIVA Y FINANCIERA</t>
  </si>
  <si>
    <t>YURANY TRIANA</t>
  </si>
  <si>
    <t>apalancar financieramente las 52 ESEs que conforman la red pública del Departamento de Cundinamarca</t>
  </si>
  <si>
    <t>1197.B</t>
  </si>
  <si>
    <t>5/395/CC</t>
  </si>
  <si>
    <t xml:space="preserve">CONTRATOS DE PRESTACIÓN DESERVICIOS PARA REALIZAR ASISTENCIA TECNICA EN SALUD LABORAL  </t>
  </si>
  <si>
    <t>CONTRATO para realizar la custodia, almacenamiento, conservación y servicio de consulta del acervo documental de la Secretaría de Salud de Cundinamarca.</t>
  </si>
  <si>
    <t>CONTRATO DE MANTENIMIENTO</t>
  </si>
  <si>
    <t>CONTRATO DE COMBUSTIBLE</t>
  </si>
  <si>
    <t>Transferencia de recursos de ley al Hospital Universitario de la samaritana de Cundinamarca.</t>
  </si>
  <si>
    <t>Transferencias de recursos de ley a COLCIENCIAS.</t>
  </si>
  <si>
    <t xml:space="preserve"> Transferencias de recursos de ley a los tribunales de ética de enfermería</t>
  </si>
  <si>
    <t xml:space="preserve"> Transferencias de recursos de ley a los tribunales de ética de médica y odontológica</t>
  </si>
  <si>
    <t xml:space="preserve">PROFESIONAL ESPECIALIZADO </t>
  </si>
  <si>
    <t>NICANOR TRIANA</t>
  </si>
  <si>
    <t>JHON PERILLA</t>
  </si>
  <si>
    <t>Nmero de Contratos:1 Contratar Interventoría
Duracion de contrato:6,5 Meses
Valor mensual del contrato:199.966.667</t>
  </si>
  <si>
    <t xml:space="preserve">DAF                                                                                                                                                                                                                                                       Perfil ABOGADO DE 18 A 24 MESES //Numero de contratos 4 // Duración 8 meses  // h. mensual: 5842836. Valor Total: $ 186.970.737                                                                                Perfil ABOGADO DE 25 A 36 MESES //Numero de contratos 3 // Duración 8 meses  // h. mensual: 6574645  Valor Total $ 157.791.476 
Perfil ABOGADO ESP. DE 5 A 10 MESES //Numero de contratos 1 // Duración 8 meses  // h. mensual: 7669772  Valor Total $  61.358.178
Perfil ABOGADO ESP. DE 23 A 36 MESES //Numero de contratos 1 // Duración 8 meses  // h. mensual: 9282000  Valor Total $  74.256.000
Perfil ADMINISTRACION DE EMPRESAS DE 25 A 36 MESES //Numero de contratos 1  // Duración 8 meses  // h. mensual: 6574645  Valor Total $ 52.597.160
Perfil ADMON DE EMPRESAS. DE DE 5 A 9 MESES //Numero de contratos 1  // Duración 8 meses  // h. mensual:  5369616 Valor Total $ 42.956.930
Perfil ADMON DE EMPRESAS.ESP. DE 5 A 10 MESES  //Numero de contratos 2  // Duración 8 meses  // h. mensual:  7669772 Valor Total $ 122.716.357
Perfil ADMON DE EMPRESAS  DE 10 A 17 MESES //Numero de contratos 1  // Duración 8 meses  // h. mensual: 5580367  Valor Total $ 44.642.934
Perfil ADMINISTRACION DE EMPRESAS  18 A 24 MESES //Numero de contratos 1  // Duración 8 meses  // h. mensual: 5842836  Valor Total $ 46.742.684
Perfil ADMINISTRADORA FINANCIERA  18 A 24 MESES //Numero de contratos 1  // Duración 8 meses  // h. mensual: 5842836  Valor Total $ 46.742.684
Perfil CONTADURIA PUBLICA.ESP. DE 5 A 10 MESES  //Numero de contratos 3  // Duración 8 meses  // h. mensual:  7669772 Valor Total $ 184.074.535
Perfil CONTADURIA PUBLICA  DE 0 A 4 MESES  //Numero de contratos  1 // Duración 8 meses  // h. mensual:  5012062 Valor Total $ 40.096.492
Perfil CONTADURIA PUBLICA  DE 10 A 17 MESES //Numero de contratos  2 // Duración 8 meses  // h. mensual:  5580367 Valor Total $ 89.285.869
Perfil CONTADURIA PUBLICA  DE 25 A 36 MESES //Numero de contratos  2 // Duración 8 meses  // h. mensual:  5842836 Valor Total $ 105.194.317
Perfil CONTADURIA PUBLICA  DE 5 A 9 MESES//Numero de contratos  2 // Duración 8 meses  // h. mensual:  5369616 Valor Total $ 89.913.860
Perfil ECONOMISTA.ESP. DE 5 A 10 MESES  //Numero de contratos 2  // Duración 8 meses  // h. mensual:  7669772 Valor Total $ 122.716.357
Perfil TECNOLOGO. MAS DE 15 MESES  //Numero de contratos 3  // Duración 8 meses  // h. mensual:  5123562 Valor Total $ 122.965.499                    Perfil TECNOLOGO. De 1 a 3  MESES  //Numero de contratos 1  // Duración 8 meses  // h. mensual:  3754989 Valor Total $ 30.039.914                                         
Perfil Técnicos DE 7 A 10 MESES  //Numero de contratos 4 // Duración 8 meses  // h. mensual: 3380155 valor Total: $108.164.959                                Perfil Técnicos DE 7 A 15 MESES  //Numero de contratos 1 // Duración 8 meses  // h. mensual: 4474896 valor Total: $35.799.167                                    Perfil BACHILLER TECNICO DE 16 DE 20 MESES EQUI./Numero de contratos 4 // Duración 8 meses  // h. mensual: 3003990 valor Total: $96.127.694 Perfil BACHILLER TECNICO DE 16 DE 20 MESES EQUI,. /Numero de contratos 2 // Duración 8 meses  // h. mensual: 3380155 valor Total: $54.082.479
Perfil BACHILLER  DE 8 A 15 MESES,. /Numero de contratos 1// Duración 8 meses  // h. mensual: 1879488 valor Total: $15.035.905
Perfil BACHILLER  DE 0 A 7 MESES,. /Numero de contratos 1// Duración 8 meses  // h. mensual: 1503325 valor Total: $12.026.598 Perfil PROFESIONAL.ESP. DE 5 A 10 MESES  //Numero de contratos 1  // Duración 8 meses  // Valor Total $ 62.959.020
JURIDICA.                                                                                                                                                                                                                                              Perfil ABOGADO ESP. DE 23 A 36 MESES //Numero de contratos 1 // Duración 8 meses  // h. mensual: 10213691  Valor Total $  81.709.529                      PATICIP
Perfil MAESTRIA.COMUNICACIÓN SOCIAL DE 40 A 36 MESES //Numero de contratos 1 // Duración 8 meses  // h. mensual: 14482598  Valor Total $  115.860.781                                                                                                                                                                                                                                           Perfil  ESPECIALIZADO .COMUNICACIÓN SOCIAL DE  DE 17 A 22 MESES //Numero de contratos 1 // Duración 8 meses  // h. mensual: 8958866 Valor Total $  71.670-71.670
SALUD P.                                                                                                                                                                                                                                                                
SP.8 CONTRATOS
PROFESIONAL ADMINISTRADOR FINANCIERO Y DE SISTEMAS EXP 25-36 $6574645
PROFESIONAL ADMINISTRADOR DE EMPRESAS EXP 25-36 $6574645
TECNICO TECNICO EN ADMINISTRACION FINANCIERA Y DE SISTEMAS EXP 7-10 $3380155
ESPECIALISTA ABOGADO EXP 5-10 $7669773
PROFESIONAL ABOGADO EXP 10-17 $5580367                                                                                                                                                                                   Perfil ABOGADO  //Numero de contratos 1  // Duración 8 meses  // h. mensual: 5012062. Valor Total: $ 40.096.496                                                                                 Perfil ABOGADO  //Numero de contratos 1  // Duración 8 meses  // h. mensual: 6574645  Valor Total $ 52.597.160                                                                                 Perfil Administración de E.  //Numero de contratos 1  // Duración 8 meses  // h. mensual: 6574645  Valor Total $ 52.597.160                                                                         Perfil Administración TH con Especializacion en Gerencia  //Numero de contratos 1  // Duración 8 meses  // h. mensual: 8242004  valor Total $ 65.936.032                                                                                                                                                                                                                                            Perfil Técnicos  //Numero de contratos 1  // Duración 8 meses  // h. mensual: 3380155 valor Total: $27.041.240
PROFESIONAL ADMINISTRADOR DE EMPRESAS EXP 25-36 $6574645
PROFESIONAL ADMINISTRADOR DE EMPRESAS EXP 25-36 $6574645
ESPECIALISTA ABOGADO EXP 5-10 $7669773 TOTAL MES $ 50´598.648
</t>
  </si>
  <si>
    <t>Nmero de Contratos:1 Contratar Interventoría
Duracion de contrato:8 Meses
Valor mensual del contrato:10.920.000</t>
  </si>
  <si>
    <t>// MANTENIMIENTO  
// total mes : 3.722.506
// 9 meses</t>
  </si>
  <si>
    <t>// COMBUSTIBLE  
// total mes : 3.722.506 
// 9 meses</t>
  </si>
  <si>
    <t>// Transferencias de recursos de ley a los tribunales de ética enfermería, 
// Valor mensual $9.443.065 
// 8 meses</t>
  </si>
  <si>
    <t>Transferencias de recursos de ley a los tribunales de ética de médica y odontológica, 
Valor mensual $47.799.673
 // 8 meses</t>
  </si>
  <si>
    <t>Se suscribirán 4 contratos de prestacion de servicios 2 abogados profesionates y 2 especializados un medico y un abogado</t>
  </si>
  <si>
    <t xml:space="preserve">Se suscribirán 3 contratos de prestacion de servicios 2 abogados profesionates y 1 abogado especializado
</t>
  </si>
  <si>
    <t xml:space="preserve">Se suscribirán 2 contratos de prestacion de servicios 2 profesionates. </t>
  </si>
  <si>
    <t xml:space="preserve">JEFE DE LA OFICINA JURIDICA </t>
  </si>
  <si>
    <t xml:space="preserve">DIANA VILLANI LADINO </t>
  </si>
  <si>
    <t xml:space="preserve">Nmero de Contratos: 4 OPS, Duracion de contrato: 8 MESES, 
Valor mensual de los contratos:$28.572.900
OPS 1: Profesional con experiencia de 25 a 36 meses
OPS 2:  Profesional Especializado con experiencia de 17 a 22 meses 
OPS 3: Profesional especializado con experiencia de 5 a 10 meses  
OPS 4: Profesional con experiencia de 5 a 9 meses 
</t>
  </si>
  <si>
    <t xml:space="preserve">Nmero de Contratos: 3 OPS, Duracion de contrato: 8 MESES, 
Valor mensual de los contratos: $23.362.982
OPS 1:  Profesional con experiencia de 25 a 36 meses
OPS 2:  Profesional esepecializado  con experiencia de 23 a 26 meses
OPS 3:  Profesional con experiencia de 25 a 36 meses
</t>
  </si>
  <si>
    <t xml:space="preserve">Nmero de Contratos: 2 OPS, Duracion de contrato: 8 MESES, 
Valor mensual de los contratos:$11.944.261
OPS 1: Profesional con experiencia de 5 a 9 meses $5.369.616
OPS 2: Profesional con experiencia de 25 a 36 meses $6.574.645
</t>
  </si>
  <si>
    <t>5/028/CC</t>
  </si>
  <si>
    <t>PROFESIONAL ESPECIALIZADO;  PROFESIONAL ESPECIALIZADO; PROFESIONAL UNIVERSITARIO;  PROFESIONAL ESPECIALIZADO.</t>
  </si>
  <si>
    <t>SANDRA PATRICIA MARTINEZ;    GUILLERMO ALVAREZ RUIZ;   MARIA SOLEDAD OSPINO VILLA;   DAISY PATRICIA GUTIERREZ.</t>
  </si>
  <si>
    <t xml:space="preserve">ASESOR; PROFESIONAL ESPECIALIZADO </t>
  </si>
  <si>
    <t>CLAUDIA MARCELA CORREA PACHÓN;  ESPERANZA MARTINEZ ACOSTA</t>
  </si>
  <si>
    <t>5/382/CC</t>
  </si>
  <si>
    <t>PROFESIONAL ESPECIALIZADO</t>
  </si>
  <si>
    <t>CLAUDIA PATRICIA LOPEZ</t>
  </si>
  <si>
    <t>PROFESIONAL UNIVERSITARIO</t>
  </si>
  <si>
    <t>JOHN ALEXANDER DURAN URREGO</t>
  </si>
  <si>
    <t>5/029/CC</t>
  </si>
  <si>
    <t>Contratos de prestación de servicios</t>
  </si>
  <si>
    <t>QUIMICO FARMACEUTICO-PROFESIONAL ESPECIALIZADO</t>
  </si>
  <si>
    <t>ELVIA EDITH SEGURA RUBIO</t>
  </si>
  <si>
    <t>INGENIERA BIOMEDICA-PROFESIONAL UNIVERSITARIO</t>
  </si>
  <si>
    <t>LORENA RODRIGUEZ BENITEZ</t>
  </si>
  <si>
    <t>CONTADORA PÚBLICA PROFESIONAL ESPECIALIZADO</t>
  </si>
  <si>
    <t>YULY ASTRID BECERRA</t>
  </si>
  <si>
    <t>NOHORA CONSTANZA MUÑOZ BERNAL</t>
  </si>
  <si>
    <t>Nmero de Contratos: 5, Duracion de contrato: 6 meses, Valor mensual de los contratos: 3 Administradores de Empresas con  experiencia de 25 - 36 meses y  honorarios de $6.574.645 //  1 Contador con  experiencia de 25 - 36 meses y  honorarios de $6.574.645 //   1 Contador con  experiencia de 10 - 17 meses y  honorarios de $5.580.367</t>
  </si>
  <si>
    <t>Nmero de Contratos: 33, Duracion de contrato: 6 meses, Valor mensual de los contratos: 4 Abogados con  experiencia de 25 - 36 meses y  honorarios de $6.574.645 //  2 Abogados con  experiencia de 10-17 meses  y  honorarios de $5.580.367  //   1 Abogado con  experiencia de 0 - 4 meses  y  honorarios de $5.012.063 //   3 Administradores de Empresas con  experiencia de 25 - 36 meses y  honorarios de $6.574.645 //  1 Arquitecto con  experiencia de 25 - 36 meses y  honorarios de $6.574.645 //  2 Bachilleres  con  experiencia de 16 -  20 meses y  honorarios de 2.254.323 // 1 Contador Publico con experiencia de 25 - 36 meses y honorarios de $6.574.645 //  3 Enfermeras con experiencia de 25 - 36 meses y honorairos de $6.574.645  // 2 Enfermeras Especializadas con experiencia de 17 - 22 meses y honorarios de $8.958.866 //  1 Fisioterapeuta con experiencia de  5 - 10 meses y honorarios de $7.669.772 //  1 Ingeniero de Sistemas con experiencia de 25 -36 meses y honorarios de $6.574.645  // 1 Ingeniero de Sistemas con experiencia de 18 -24 meses y honorarios de $5.842.836 //  1 Ingeniero Ambiental con experiencia de 10 -17 meses y honorarios de $5.580.367 //  1 Ingeniero Biomedico con experiencia de 25 - 36 meses y honorarios de $6.574.645 //  4 Médicos Especializados con experiencia de 17 - 22 meses y honorarios de $8.958.866 //  1 Médico Especializado con experiencia de 23 - 26 meses y honorarios de $10.213.692 //  1 Técnico con experiencia de 7 - 10 meses y honorarios de $3.380.155 // 1 Tecnologo con experiendia de 1 - 3 meses y honorarios de $3.754.989 //  1 Tecnologo con experiencia de 4 - 6 meses y honorarios de $4.108.991 // 1 Terapeuta Ocupacional con experiencia de 25 - 36 meses y honorarios de $6.574.645</t>
  </si>
  <si>
    <t>5/030/CC</t>
  </si>
  <si>
    <t>Adquisicion de Diferentes activos (otros bienes transportables)</t>
  </si>
  <si>
    <t>Contrato de Transporte</t>
  </si>
  <si>
    <t>Contrato Adquisicion Medicamentos Monopolio del Estado</t>
  </si>
  <si>
    <t>Contrato Operación Logistica Farmaceutica para el Almacenamiento y Alistamiento de Medicamentos Monopolio del Estado</t>
  </si>
  <si>
    <t>QUIMICO FARMACEUTICO-PROFESIONAL UNIVERSITARIO</t>
  </si>
  <si>
    <t>MARITZA FERNANDA ASCUNTAR TOVAR</t>
  </si>
  <si>
    <t>CONTADOR PUBLICO-PROFESIONAL UNIVERSITARIO</t>
  </si>
  <si>
    <t>OMAR MISAEL MARTINEZ</t>
  </si>
  <si>
    <t>Nmero de Contratos: 4, Duracion de contrato: 8 meses, Valor mensual de los contratos: 1 Quimico Farmaceutico con experiencia  de 18 - 24 meses y honorarios de $5.842.836 //  3 Regentes de Farmacia con experiencia de 7  - 15 meses y honorarios de $4.474.896</t>
  </si>
  <si>
    <t>Nmero de Contratos: 1 Contrato  de transporte por valor de $100.586.570 para 5 meses</t>
  </si>
  <si>
    <t>Nmero de Contratos: 1 Contrato  deAdquisición de medicamentos monopolio del estado por valor de $300,000,000</t>
  </si>
  <si>
    <t>Nmero de Contratos: 1 Contrato  de Operación logistica farmaceutica para  el almacenamiento y alistamiento de  medicamentos monopolio del estado por valor de $72.000.000</t>
  </si>
  <si>
    <t>Nmero de Contratos: 2 Duracion de contrato: 8 meses, Valor mensual de los contratos: 1 Abogado con  experiencia de 25 - 36 meses y  honorarios de $6.574.645 // 1 Abogado Especializado con experiencia de 23 - 26 meses y honorarios de $10.213.692</t>
  </si>
  <si>
    <t>5/423/CC</t>
  </si>
  <si>
    <t>Contratos de Prestacion de Servicios Profesionales</t>
  </si>
  <si>
    <t>Profesional Universitaria</t>
  </si>
  <si>
    <t>Maria Cristina Yañez Jacded</t>
  </si>
  <si>
    <t xml:space="preserve">CONTRATACION DE OPS </t>
  </si>
  <si>
    <t>5/384/CC</t>
  </si>
  <si>
    <t>JEFE OFICINA ASESORA DE PLANEACIÓN SECTORIAL DE SALUD</t>
  </si>
  <si>
    <t>JAQUELINE GOMEZ AGUILAR</t>
  </si>
  <si>
    <t>Nmero de Contratos: 6 OPS,
1 especializado de 23 a 26 meses, 1 especializado de 5 a 10 meses, 1 profesional de de 0 s 4 meses, 1 tecnologo de mas de 15 meses, 1 tecnologo de 7 a 15 meses, 1 tecnico de 7 a 10 meses
Duracion de contrato: 8 MESES, 
Valor mensual de los contratos: 35,488,447</t>
  </si>
  <si>
    <t>5/396/CC</t>
  </si>
  <si>
    <t xml:space="preserve">PROFESIONAL </t>
  </si>
  <si>
    <t>CAROLINA SOTO</t>
  </si>
  <si>
    <t>Nmero de Contratos:1 OPS, 
1 profesional especializado de 17 a 22 meses
Duracion de contrato: 8 MESES, 
Valor mensual de los contratod: 8,958,866</t>
  </si>
  <si>
    <t>Nmero de Contratos: 4 ops, 
1 magister de 40 a 49 meses, 1 profesional de 10 a 17 meses, 2 profesionales de 0 a 4 meses
Duracion de contrato: 8 meses, Valor mensual de los contratod: 30,087,089</t>
  </si>
  <si>
    <t>Nmero de Contratos: 4 ops, 
1 Profesional especializado de 23 a 26 meses, 1 profesional especializaado de 11 a 16 meses, 2 profesionales especializados de 11 a 16 meses
Duracion de contrato: 8 meses, Valor mensual de los contratod: 33,795,239</t>
  </si>
  <si>
    <t>5/430/CC</t>
  </si>
  <si>
    <t>ASESOR DE DESPACHO</t>
  </si>
  <si>
    <t xml:space="preserve">GERMAN AUGUSTO OLAYA </t>
  </si>
  <si>
    <t>Nmero de Contratos: 4 OPS, 
2 especializados de 5 a 10 meses. 1 profesional de 25 a 36. 1 tecnico de 4 a 6 meses,
Duracion de contrato: 8 MESES, 
Valor mensual de los contratod: 24,917,179</t>
  </si>
  <si>
    <t>5/001/CC</t>
  </si>
  <si>
    <t>A empresas públicas no financieras</t>
  </si>
  <si>
    <t xml:space="preserve">CONTRATOS DE PRESTACIÓN DE SERVICIOS DE PERSONA NATURAL  PARA REALIZAR ASISTENCIA TECNICA EN SALUD LABORAL  </t>
  </si>
  <si>
    <t>YENNY REINA</t>
  </si>
  <si>
    <t>ERIKA DANIELA GARZÓN</t>
  </si>
  <si>
    <t>1197.01</t>
  </si>
  <si>
    <t>7 PROFESIONALES -  
PROFESIONAL FISIOTERAPEUTA EXP 18-24 $5842836
PROFESIONAL TERAPEUTA OCUPACIONAL EXP 25-36 $6574645
PROFESIONAL TERAPEUTA OCUPACIONAL EXP 0-4 $5012062
PROFESIONAL TERAPEUTA OCUPACIONAL EXP 25-36 $6574645
PROFESIONAL SALUD OCUPACIONAL EXP 0-4 $5012062
PROFESIONAL ADMINISTRADORA EN SALUD EXP 18-24 $5842836
PROFESIONAL FISIOTERAPEUTA EXP 5-9 $5369617
 DURANCIÓN  8 MESES
VALOR MES $40´228,703</t>
  </si>
  <si>
    <t>5/004/CC</t>
  </si>
  <si>
    <t>CONCURRENCIA</t>
  </si>
  <si>
    <t xml:space="preserve">CONTRATOS DE PRESTACIÓN DE SERVICIOS DE PERSONA NATURAL PARA DAR COBERTURA A LAS ACCIONES QUE SE DERIVAN DE LA VIGILACIA EN SALUD PUBLICA </t>
  </si>
  <si>
    <t>MARTHA SILVERA</t>
  </si>
  <si>
    <t>Nmero de Contratos:8 Hospitales, Duracion de contrato:7 meses, Valor mensual de los contratod:430.107.239</t>
  </si>
  <si>
    <t>Perfil Trabajo social   //Numero de contratos 3  // Duración 8 meses  // h. mensual: 6.574.645                                                                                                 Perfil Medicina Epidemilogia  //Numero de contratos 1  // Duración 8 meses  // h. mensual: 7.669.772                                                                                             Perfil Trabajo social   //Numero de contratos 2  // Duración 8 meses  // h. mensual: 6.574.645                                                                                                 Total OPS: 6 // Gasto mensual: 4.0542.997</t>
  </si>
  <si>
    <t>Perfil Entomologo  //Numero de contratos 1  // Duración 8 meses  // h. mensual: 7.669.772                                                                                                               Total OPS: 1 // Gasto mensual: 7.669.772</t>
  </si>
  <si>
    <t>Perfil Auxiliar ETV  //Numero de contratos 68  // Duración 8 meses  // h. mensual: 2.254.323                                                                                                       Perfil Auxiliar enfermeria  //Numero de contratos 1  // Duración 8 meses  // h. mensual: 3.380.155                                                                                                 Perfil Técnicos  //Numero de contratos 24  // Duración 8 meses  // h. mensual: 3.380.155                                                                                                                    Perfil Tecnólogo  //Numero de contratos 1  // Duración 8 meses  // h. mensual: 5.123.562                                                                                                                   Perfil VETERINARIO  //Numero de contratos 1  // Duración 8 meses  // h. mensual: 5.580.367                                                                                                      Total OPS: 95 // Gasto mensual: 248.501.768</t>
  </si>
  <si>
    <t>5/008/CC</t>
  </si>
  <si>
    <t xml:space="preserve">CONTRATOS DE PRESTACIÓN DE SERVICIOSDE PERSONA NATURAL PARA REALIZAR ASISTENCIA TECNICA EN AUTORIDAD SANITARIA </t>
  </si>
  <si>
    <t>CONCURRENCIA -</t>
  </si>
  <si>
    <t>PROFESIONAL  UNIVERSITARIO</t>
  </si>
  <si>
    <t>LEIDI MARCELA RODRIGUEZ PRADO</t>
  </si>
  <si>
    <t xml:space="preserve">MIREYA SUAREZ </t>
  </si>
  <si>
    <t>2 CONTRATOS 
ESPECIALISTA ODONTOLOGO EXP 5-10 $7669773
PROFESIONAL BACTERIOLOGIA EXP 25-36 $6574645
DURACION 8 MESES
VALOR MES $14´244,418</t>
  </si>
  <si>
    <t>15 CONTRATOS
 PROFESIONAL ADMINISTRADORA EN SALUD EXP 18-24 $5842836
 PROFESIONAL GERONTOLOGO EXP 25-36 $6574645 
ESPECIALISTA PSICOLOGO EXP 5-10 $7669773
ESPECIALISTA EPIDEMIOLOGA EXP 5-10 $7669773
PROFESIONAL PSICOLOGO EXP 18-24 $5842836
ESPECIALISTA ENFERMERIA EXP 5-10 $7669773
PROFESIONAL FISIOTERAPEUTA EXP 18-24 $5842836
PROFESIONAL PSICOLOGO EXP 25-36 $6574645
PROFESIONAL ING. CIVIL EXP 25-36 $6574645
PROFESIONAL NUTRICIONISTA Y DIETISTA EXP 25-36 $6574645
PROFESIONAL PSICOLOGO EXP 25-36 $6574645
ESPECIALISTA ENFERMERIA EXP 5-10 $7669773
PROFESIONAL ENFERMERIA EXP 25-36 $6574645
PROFESIONAL SALUD OCUPACIONAL EXP 0-4 $5012062
ESPECIALISTA COMUNICADOR SOCIAL Y PERIODISTA EXP 17-22 $8958867
DURACION 8 MESES
VALOR MES $ 101´626399</t>
  </si>
  <si>
    <t>CONCURRENCIA - DURACION 8 MESE S</t>
  </si>
  <si>
    <t>3 CONTRATOS 
PROFESIONAL COMUNICADOR SOCIAL Y PERIODISTA EXP 25-36 $6574645
PROFESIONAL LICENCIADA EN EDUCACION PREESCOLAR Y BASICA PRIMARIA EXP 18-24 $5842836
PROFESIONAL DIRECCION DE PRODUCCION DE CINE Y TELEVISION EXP 25-36 $6574645
DURACION 8 MESES
VALOR MES $ 18´992126</t>
  </si>
  <si>
    <t>5/009/CC</t>
  </si>
  <si>
    <t>Perfil Trabajadora Social Epidemilogia  //Numero de contratos 1  // Duración 8 meses  // h. mensual: 7.669.772                                                                                  Perfil Bacteriologia  //Numero de contratos 1  // Duración 8 meses  // h. mensual: 6.574.645                                                                                                   Total OPS: 2 // Gasto mensual: 14.244.417</t>
  </si>
  <si>
    <t>5/025/CC</t>
  </si>
  <si>
    <t>CONTRATOS DE PRESTACIÓN DE SERVICIOS DE PERSONA NATURAL  PARA REALIZAR ASISTENCIA TECNICA EN CONVIVENCIA SOCIAL Y SALUD MENTAL</t>
  </si>
  <si>
    <t>PROFESIONALESPECIALIZADO TRABAJADOR SOCIAL</t>
  </si>
  <si>
    <t>PATRICIA CHAPARRO CAÑON</t>
  </si>
  <si>
    <t>6 CONTRATOS
PROFESIONAL PSICOLOGO EXP 0-4 $5012062
PROFESIONAL PSICOLOGO EXP 25-36 $6574645
PROFESIONAL PSICOLOGO EXP 25-36 $6574645
PROFESIONAL PSICOLOGO EXP 25-36 $6574645
PROFESIONAL PSICOLOGO EXP 25-36 $6574645
PROFESIONAL PSICOLOGO EXP 0-4 $5012062
DURACION 8 MESES
VALOR MES $ 36´322,704</t>
  </si>
  <si>
    <t>5/031/CC</t>
  </si>
  <si>
    <t>YULIETH CAMAGO</t>
  </si>
  <si>
    <t xml:space="preserve">R. ORDINARIO                                                                                                             Perfil Bacteriologia Epidemilogia  //Numero de contratos 1  // Duración 8 meses  // h. mensual: 7.669.772                                                                                                Perfil Enfermeria Epidemilogia  //Numero de contratos 4  // Duración 8 meses  // h. mensual: 7.669.772                                                                                                       SGP                                                                                                                               Perfil Enfermeria  //Numero de contratos 2  // Duración 8 meses  // h. mensual: 6.574.645                                                                                                                   Perfil epidemiologa  //Numero de contratos 1  // Duración 8 meses  // h. mensual: 7.669.772                                                                                                  Perfil Geografia  //Numero de contratos 1  // Duración 8 meses  // h. mensual: 6.574.645                                                                                                                     Perfil Medicina veterinaria Epidemilogia  //Numero de contratos 1  // Duración 8 meses  // h. mensual: 7.669.772                                                                                  Perfil Nutricionista y Dietista Epidemilogia  //Numero de contratos 1  // Duración 8 meses  // h. mensual: 7.669.772                                                                    Perfil Odontologia Epidemilogia  //Numero de contratos 2  // Duración 8 meses  // h. mensual: 7.669.772                                                                                           Perfil Psicologia Epidemilogia  //Numero de contratos 1  // Duración 8 meses  // h. mensual: 7.669.772                                                                                              Total OPS: 14 // Gasto mensual: 104.091.427                 </t>
  </si>
  <si>
    <t>Perfil Ginecologia  //Numero de contratos 1  // Duración 8 meses  // h. mensual: 8.242.004                                                                                                                      Perfil Pediatria  //Numero de contratos 1  // Duración 8 meses  // h. mensual: 8.242.004                                                                                                                            Perfil Tecnólogo  //Numero de contratos 2  // Duración 8 meses  // h. mensual: 5.123.562                                                                                                                         Perfil Tecnólogo En sistemas  //Numero de contratos 2  // Duración 8 meses  // h. mensual: 5.123.562                                                                                                Total OPS: 6 // Gasto mensual: 36.978.256</t>
  </si>
  <si>
    <t>5/064/CC</t>
  </si>
  <si>
    <t>CONTRATOS DE PRESTACIÓN DE SERVICIOS DE PERSONA NATURAL  PARA REALIZAR ASISTENCIA TECNICA EN SEGURIDAD ALIMENTARIA Y NUTRICION</t>
  </si>
  <si>
    <t>NUTRICIONISTA DIETISTA PROFESIONAL UNIVERSITARIO</t>
  </si>
  <si>
    <t>MONICA SANDOVAL</t>
  </si>
  <si>
    <t>1CONTRATO
PROFESIONAL NUTRICIONISTA Y DIETISTA EXP 25-36 $6574645
DURACION 8 MESES
VALOR MES $ 6574645</t>
  </si>
  <si>
    <t>2 CONTRATOS
  PROFESIONAL NUTRICIONISTA Y DIETISTA EXP ´25-36 $6574645
PROFESIONAL ENFERMERIA EXP 25-36 $6574645
DURACION 8 MESES
VALOR MES $13´149,290</t>
  </si>
  <si>
    <t>1 CONTRATOS
PROFESIONAL NUTRICIONISTA Y DIETISTA EXP 25-36 $6574645
DURACION 8 MESES
VALOR MES $ 6´574,645</t>
  </si>
  <si>
    <t>5/065/CC</t>
  </si>
  <si>
    <t>DIANA SARMIENTO</t>
  </si>
  <si>
    <t>1 CONTRATOS
 PROFESIONAL NUTRICIONISTA Y DIETISTA EXP 25-36 $6574645</t>
  </si>
  <si>
    <t>5/066/CC</t>
  </si>
  <si>
    <t>CONTRATOS DE PRESTACIÓN DE SERVICIOS DE PERSONA NATURAL PARA REALIZAR ASISTENCIA TECNICA EN GESTION DIFERENCIAL DE POBLACIONES VULNERABLES</t>
  </si>
  <si>
    <t xml:space="preserve">MARTHA HERRERA </t>
  </si>
  <si>
    <t>1 CONTRATOS
 PROFESIONAL PSICOLOGO EXP 25-36 $6574645
DURACION 8 MESES
VALOR MES $ 6´574,645</t>
  </si>
  <si>
    <t>5/067/CC</t>
  </si>
  <si>
    <t>CONTRATOS DE PRESTACIÓN DE SERVICIOS DE PERSONA NATUTAL PARA REALIZAR ASISTENCIA TECNICA EN SEGURIDAD ALIMENTARIA Y NUTRICION</t>
  </si>
  <si>
    <t>2 CONTRATOS
TECNICO  AUXILIAR DE ENFERMERIA EXP 1-3 $2630487
PROFESIONAL NUTRICIONISTA Y DIETISTA EXP 25-36 $6574645
DURACION 8 MESES
VALOR MES $9´205,132</t>
  </si>
  <si>
    <t>5/068/CC</t>
  </si>
  <si>
    <t>CONTRATOS DE PRESTACIÓN DE SERVICIOS DE PERSONA NATURA  PARA REALIZAR ASISTENCIA TECNICA EN SEXUALIDAD, DERECHO SEXUALES Y DERECHOS REPRODUCTIVOS</t>
  </si>
  <si>
    <t>PROFESIONAL ESPECIALIZADA</t>
  </si>
  <si>
    <t>CATALINA CARDENAS</t>
  </si>
  <si>
    <t>1 CONTRATOS
 ESPECIALISTA MEDICO EXP 11-16 $8242005
DURACION 8 MESES
VALOR MES $8´242,005</t>
  </si>
  <si>
    <t xml:space="preserve">1 CONTRATOS
TECNICO AUXILIAR DE ENFERMERIA EXP 7-10 $3380155 </t>
  </si>
  <si>
    <t>5/069/CC</t>
  </si>
  <si>
    <t>CONTRATOS DE PRESTACIÓN DE SERVICIOS DE PERSONA NATURAL PARA REALIZAR ASISTENCIA TECNICA EN SEXUALIDAD, DERECHO SEXUALES Y DERECHOS REPRODUCTIVOS</t>
  </si>
  <si>
    <t>4 CONTRATOS
 ESPECIALISTA MEDICO EXP 11-16 $8242005
PROFESIONAL ENFERMERIA EXP 25-36 $6574645
PROFESIONAL ENFERMERIA EXP 25-36 $6574645
PROFESIONAL ENFERMERIA EXP 25-36 $6574645
DURACION 8 MESES
VALOR MES $27´965,940</t>
  </si>
  <si>
    <t>Implementar las acciones de seguimiento monitoreo y vigilancia en el marco del plan nacional de vacunación  en el departamento de cundinamarca</t>
  </si>
  <si>
    <t>Implementar las acciones de seguimiento monitoreo y vigilancia en el marco del plan nacional de vacunación en el departamento de cundinamarca</t>
  </si>
  <si>
    <t>5/071/CC</t>
  </si>
  <si>
    <t>CONTRATOS DE PRESTACIÓN DE SERVICIOS DE PERSONA NATURAL  PARA REALIZAR ASISTENCIA TECNICA EN VIDA SALUDABLE  Y ENFERMEDADES TRANSMISIBLES</t>
  </si>
  <si>
    <t xml:space="preserve">CONTRATO - TRANSPORTE DE VACUNAS - PERSONA JURIDICA </t>
  </si>
  <si>
    <t xml:space="preserve">CONTRATOS DE PRESTACIÓN DE SERVICIOS DE PERSONA JURIDICA  PARA MANTENIMIENTO Y MONITOREO  RED DE FRIO </t>
  </si>
  <si>
    <t xml:space="preserve">EVALUACION DE COBERTURAS DE VACUNACION </t>
  </si>
  <si>
    <t>PROFESIONAL UNIVERSITARIO ENFERMERA</t>
  </si>
  <si>
    <t>MIRIAM DAZA</t>
  </si>
  <si>
    <t>7 CONTRATOS
 ESPECIALISTA ENFERMERIA EXP 17-22 $8958867
ESPECIALISTA ENFERMERIA EXP 17-22 $8958867
TECNICO AUXILIAR DE ENFERMERIA EXP 1-3 $2630487
TECNICO AUXILIAR DE ENFERMERIA EXP 1-3 $2630487
TECNICO AUXILIAR DE ENFERMERIA EXP 1-3 $2630487
ESPECIALISTA ENFERMERIA EXP 17-22 $8958867
ESPECIALISTA ENFERMERIA EXP 17-22 $8958867
DURACION 8 MESES
VALOR MES $43´726,929</t>
  </si>
  <si>
    <t>26 CONTRATOS
 PROFESIONAL TRABAJADOR SOCIAL EXP 25-36 $6574645
ESPECIALISTA INGENIERIA DE SISTEMAS EXP 17-22 $8958867
ESPECIALISTA ENFERMERIA EXP 17-22 $8958867
ESPECIALISTA ENFERMERIA EXP 17-22 $8958867
ESPECIALISTA TRABAJADOR SOCIAL EXP 17-22 $8958867
ESPECIALISTA INGENIERIA DE SISTEMAS EXP 27-34 $11289618
TECNOLOGIA TECNOLOGICA ( REGEENTE DE FARMACIA) EXP 1-3 $3754990
PROFESIONAL INGENIERIA DE SISTEMAS EXP 25-36 $6574645
ESPECIALISTA ENFERMERIA EXP 17-22 $8958867
TECNICO  TECNICO O BACHILLER EXP 1-3 $2630487
TECNICO  AUXILIAR DE ENFERMERIA EXP 1-3 $2630487
TECNICO AUXILIAR DE ENFERMERIA EXP 7-10 $3380155
ESPECIALISTA MEDICO EXP 46+ $12830729
ESPECIALISTA INGENIERIA DE SISTEMAS EXP 27-34 $11289618
ESPECIALISTA ENFERMERIA EXP 17-22 $8958867
ESPECIALISTA ENFERMERIA EXP 17-22 $8958867
ESPECIALISTA ENFERMERIA EXP 17-22 $8958867
TECNICO  AUXILIAR DE ENFERMERIA EXP 1-3 $2630487
PROFESIONAL ENFERMERIA EXP 10-17 $5580367
ESPECIALISTA GERONTOLOGO EXP 17-22 $8958867
ESPECIALISTA INGENIERIA DE SISTEMAS EXP 25-26 $10213692
TECNICO  AUXILIAR DE ENFERMERIA EXP 1-3 $2630487
ESPECIALISTA ENFERMERIA EXP 17-22 $8958867
TECNICO  AUXILIAR DE ENFERMERIA EXP 1-3 $2630487
ESPECIALISTA ENFERMERIA EXP 17-22 $8958867
PROFESIONAL ADMINISTRADORA EN SALUD EXP 10-17 $5580367
DURACION 8 MESES
VALOR MES $188´768,798</t>
  </si>
  <si>
    <t xml:space="preserve">CONTRATO DE TRANSPORTE </t>
  </si>
  <si>
    <t>5 CONTRATOS
BACHILLER EXP 16-20 $2254323
ESPECIALISTA INGENIERIA MECANICA CON ESPECIALIZACION EN GERENCIA DE LA CALIDAD EXP 23-26 $10213692
TECNOLOGIA TECNOLOGO BIOLOGIA EXP 1-3 $3754989
TECNICO TECNICA PRODESIONAL  (AUXILIAR  DE FARMACIA) EXP 7-10 $3380155
PROFESIONAL ING BIOMEDICO EXP 0-4 $5012062
DURACION 8 MESES
VALOR MES $24´615,221</t>
  </si>
  <si>
    <t>MANTENIMIENTO -MONITOREO</t>
  </si>
  <si>
    <t>3 CONTRATOS
PROFESIONAL INGENIERO QUIMICO EXP 0-4 $5012062
BACHILLER EXP 16-20 $2254323
ESPECIALISTA ENFERMERIA EXP 17-22 $8958867
DURACION 8 MESES
VALOR MES $16´225,525</t>
  </si>
  <si>
    <t xml:space="preserve">CONTRATO EVALUACION DE COBERTURAS DE VACUNACION </t>
  </si>
  <si>
    <t>5/072/CC</t>
  </si>
  <si>
    <t>CONTRATOS DE PRESTACIÓN DE SERVICIOS DE PERSONA NATURAL  PARA REALIZAR ASISTENCIA TECNICA EN GESTION DIFERENCIA DE POBLACIONES VULNERABLES</t>
  </si>
  <si>
    <t>CAROLINA ALVAREZ</t>
  </si>
  <si>
    <t>15  CONTRATOS
PROFESIONAL ENFERMERIA EXP 25-36 $6574645
ESPECIALISTA ENFERMERIA EXP 5-10 $7669773
PROFESIONAL ENFERMERIA EXP 25-36 $6574645
TECNICO AUXILIAR DE ENFERMERIA EXP 7-10 $3380155
PROFESIONAL ENFERMERIA EXP 25-36 $6574645
 PROFESIONAL ENFERMERIA EXP 25-36 $6574645 
 PROFESIONAL ENFERMERIA EXP 5-9 $5369617 
PROFESIONAL ENFERMERIA EXP 25-36 $6574645                           PROFESIONAL ENFERMERIA EXP 25-36 $6574645
PROFESIONAL ENFERMERIA EXP 25-36 $6574645
ESPECIALISTA MEDICO EXP 27-34 $11289618
PROFESIONAL TERAPEUTA RESPIRATORIO EXP 25-36 $6574645
ESPECIALISTA ENFERMERIA EXP 5-10 $7669773
PROFESIONAL TERAPEUTA RESPIRATORIO EXP 18-24 $5842836
PROFESIONAL ENFERMERIA EXP 25-36 $6574645
DURACION 8 MESES
VALOR MES
DURACION 8 MESES
VALOR MES $10,393,577</t>
  </si>
  <si>
    <t>5/073/CC</t>
  </si>
  <si>
    <t>1 CONTRATOS
ESPECIALISTA MEDICO EXP 27-34 $11289618
DURACION 8 MESES
VALOR MES $11´289,618</t>
  </si>
  <si>
    <t>1 CONTRATOS
PROFESIONAL NUTRICIONISTA Y DIETISTA EXP 25-36 $6574645
DURACION 8 MESES
VALOR MES $6´574,645</t>
  </si>
  <si>
    <t>5/116/CC</t>
  </si>
  <si>
    <t>CONTRATOS DE PRESTACIÓN DE SERVICIOS DE PERSONA NATURAL  PARA REALIZAR ASISTENCIA TECNICA EN DSDR</t>
  </si>
  <si>
    <t>1 CONTRATOS
PROFESIONAL PSICOLOGO EXP 5-9 $5369617
DURACION 8 MESES
VALOR MES $5´369,617</t>
  </si>
  <si>
    <t>5 CONTRATOS
ESPECIALISTA ENFERMERIA EXP 5-10 $7669773
PROFESIONAL ENFERMERIA EXP 10-17 $5580367
PROFESIONAL PSICOLOGO EXP 25-36 $6574645
PROFESIONAL MEDICO EXP 25-36 $6574645
ESPECIALISTA MEDICO EXP 11-16 $8242005
DURACION 8 MESES
VALOR MES $34641465</t>
  </si>
  <si>
    <t>1 CONTRATOS
 PROFESIONAL PSICOLOGO EXP 25-36 $6574645
DURACION 8 MESES
VALOR MES $6´574,645</t>
  </si>
  <si>
    <t>5/128/CC</t>
  </si>
  <si>
    <t xml:space="preserve">CONTRATOS DE PRESTACIÓN DE SERVICIOS DE PERSONA NATURAL  PARA REALIZAR ASISTENCIA TECNICA EN VIDA SALUDABLE Y CONDICIONES CRONICAS NO TRNASMISIBLES </t>
  </si>
  <si>
    <t>AURA MARROQUIN</t>
  </si>
  <si>
    <t xml:space="preserve">PROFESIONAL UNIVERSITARIO </t>
  </si>
  <si>
    <t xml:space="preserve">ZULAY BUSTOS </t>
  </si>
  <si>
    <t>CONSUELO GARCIA</t>
  </si>
  <si>
    <t>5 CONTRATOS
PROFESIONAL PSICOLOGO EXP 10-17 $5580367
ESPECIALISTA PSICOLOGO EXP 11-16 $8242005
ESPECIALISTA LICENCIADO EN CULTURA FISICA EXP 23-26 $10213692
PROFESIONAL NUTRICIONISTA Y DIETISTA EXP 25-36 $6574645
PROFESIONAL PSICOLOGO EXP 0-4 $5012062
DURACION 8 MESES
VALOR MES $35´622,771</t>
  </si>
  <si>
    <t>9 CONTRATOS
PROFESIONAL ODONTOLOGO EXP 25-36 $6574645
PROFESIONAL ODONTOLOGO EXP 25-36 $6574645
PROFESIONAL ODONTOLOGO EXP 25-36 $6574645
PROFESIONAL ODONTOLOGO EXP 25-36 $6574645
PROFESIONAL ODONTOLOGO EXP 25-36 $6574645
PROFESIONAL ODONTOLOGO EXP 0-4 $5012062
PROFESIONAL ODONTOLOGO EXP 25-36 $6574645
PROFESIONAL ODONTOLOGO EXP 25-36 $6574645
PROFESIONAL ODONTOLOGO EXP 25-36 $6574645
DURACION 8 MESES
VALOR MES $57´609,222</t>
  </si>
  <si>
    <t>3 CONTRATOS
PROFESIONAL ENFERMERIA EXP 25-36 $6574645
PROFESIONAL ENFERMERIA EXP 25-36 $6574645
PROFESIONAL OPTOMETRA EXP 25-36 $6574645
DURACION 8 MESES
VALOR MES $19´723,935</t>
  </si>
  <si>
    <t>5/129/CC</t>
  </si>
  <si>
    <t>2 CONTRATOS
PROFESIONAL ENFERMERIA EXP 25-36 $6574645
PROFESIONAL ENFERMERIA EXP 25-36 $6574645
DURACION 8 MESES
VALOR MES $13´149,290</t>
  </si>
  <si>
    <t>5/140/CC</t>
  </si>
  <si>
    <t xml:space="preserve">CONTRATOS DE PRESTACIÓN DE SERVICIOS DE PERSONA NATURAL  PARA REALIZAR ASISTENCIA TECNICA EN  GESTION DIFERENCIAL DE POBLACIONES </t>
  </si>
  <si>
    <t>FRANCY RODRIGUEZ</t>
  </si>
  <si>
    <t>VIVIANA BERNAL</t>
  </si>
  <si>
    <t>OLGA CHAVARRO</t>
  </si>
  <si>
    <t>2 CONTRATOS
PROFESIONAL PSICOLOGO EXP 25-36 $6574645
ESPECIALISTA TRABAJADOR SOCIAL EXP 11-16 $8242005
DURACION 8 MESES
VALOR MES $14´816,650</t>
  </si>
  <si>
    <t>2 CONTRATOS
PROFESIONAL FISIOTERAPEUTA EXP 10-17 $5580367 
ESPECIALISTA ODONTOLOGO EXP 17-22 $8958867
DURACION 8 MESES
VALOR MES $14´539,234</t>
  </si>
  <si>
    <t>2 CONTRATOS
PROFESIONAL GERONTOLOGO EXP 25-36 $6574645
PROFESIONAL TRABAJADOR SOCIAL EXP 25-36 $6574645
DURACION 8 MESES
VALOR MES $13´149,290</t>
  </si>
  <si>
    <t>6 CONTRATOS
PROFESIONAL PSICOLOGO EXP 25-36 $6574645 
PROFESIONAL PSICOLOGO EXP 25-36 $6574645
PROFESIONAL ANTROPOLOGO EXP 0-4 $5012062
PROFESIONAL FISIOTERAPEUTA EXP 5-9 $5369617 
PROFESIONAL GERONTOLOGO EXP 25-36 $6574645
ESPECIALISTA GERONTOLOGO EXP 23-26 $10213692
DURACION 8 MESES
VALOR MES $40´319,306</t>
  </si>
  <si>
    <t>5/142/CC</t>
  </si>
  <si>
    <t>CONTRATOS DE PRESTACIÓN DE SERVICIOS DE PERSONA NATURAL  PARA REALIZAR ASISTENCIA TECNICA EN  GESTION DIFERENCIAL DE POBLACIONES VULNERABLES</t>
  </si>
  <si>
    <t xml:space="preserve">TATIANA LEMUS </t>
  </si>
  <si>
    <t>6 CONTRATOS PROFESIONAL PSICOLOGO EXP 18-24 $5842836
PROFESIONAL PSICOLOGO EXP 25-36 $6574645
PROFESIONAL TRABAJADOR SOCIAL EXP 0-4 $5012062
PROFESIONAL PSICOLOGO EXP 25-36 $6574645
PROFESIONAL PSICOLOGO EXP 25-36 $6574645
PROFESIONAL PSICOLOGO EXP 25-36 $6574645
DURACION 8 MESES
VALOR MES $37153478</t>
  </si>
  <si>
    <t>5/143/CC</t>
  </si>
  <si>
    <t>CONTRATOS DE PRESTACIÓN DE SERVICIOS DE PERSONA NATURAL  PARA REALIZAR ASISTENCIA TECNICA EN  VIDA SALUDABLE Y CONDICIONES CRONICAS NO TRANSMISIBLES</t>
  </si>
  <si>
    <t>4CONTRATOS
PROFESIONAL ENFERMERIA EXP 25-36 $6574645
PROFESIONAL ENFERMERIA EXP 25-36 $6574645
PROFESIONAL PSICOLOGO EXP 25-36 $6574645
PROFESIONAL MEDICO EXP 25-36 $6574645
DURACION 8 MESES
VALOR MES $26´298,580</t>
  </si>
  <si>
    <t>3 CONTRATOS
ESPECIALISTA MEDICO EXP 23-26 $10213692
ESPECIALISTA ENFERMERIA EXP 5-10 $7669773
PROFESIONAL ENFERMERIA EXP 25-36 $6574645
DURACION 8 MESES
VALOR MES $24´458,110</t>
  </si>
  <si>
    <t>5/164/CC</t>
  </si>
  <si>
    <t>TERAPEUTA OCUPACIONAL PROFESIONAL ESPECIALIZADO</t>
  </si>
  <si>
    <t>SONIA CASTILLO</t>
  </si>
  <si>
    <t>2 CONTRATOS
PROFESIONAL TRABAJADOR SOCIAL EXP 25-36 $6574645
PROFESIONAL TRABAJADOR SOCIAL EXP 25-36 $6574645
DURACION 8 MESES
VALOR MES $13´149,290</t>
  </si>
  <si>
    <t>1 CONTRATOS
ESPECIALISTA ADMINISTRADORA EN SALUD EXP 17-22 $8958867
DURACION 8 MESES
VALOR MES $8´958,867</t>
  </si>
  <si>
    <t>6 CONTRATOS
PROFESIONAL TRABAJADOR SOCIAL EXP 25-36 $6574645
PROFESIONAL TRABAJADOR SOCIAL EXP 25-36 $6574645
PROFESIONAL FISIOTERAPEUTA EXP 18-24 $5842836     PROFESIONAL TRABAJADOR SOCIAL EXP 25-36 $6574645
TECNOLOGIA AUXILIAR DE ENFERMERIA EXP 15+ $2561782
PROFESIONAL PSICOLOGO EXP 0-4 $5012062
DURACION 8 MESES
VALOR MES $33,140,615</t>
  </si>
  <si>
    <t>5/178/CC</t>
  </si>
  <si>
    <t>TERAPEUTA OCUPACIONAL Y FISIOTERAPEUTA PROFESIONAL ESPECIALIZADA</t>
  </si>
  <si>
    <t>3 CONTRATOS
ESPECIALISTA TRABAJADOR SOCIAL EXP 5-10 $7669773
PROFESIONAL FISIOTERAPEUTA EXP 25-36 $6574645
PROFESIONAL PSICOLOGO EXP 18-24 $5842836
DURACION 8 MESES
VALOR MES $20´087,254</t>
  </si>
  <si>
    <t>3 CONTRATOS
PROFESIONAL TERAPEUTA OCUPACIONAL EXP 25-36 $6574645
PROFESIONAL FISIOTERAPEUTA EXP 25-36 $6574645
TECNOLOGIA AUXILIAR DE ENFERMERIA EXP 15+ $2561782
DURACION 8 MESES
VALOR MES $15´711,072</t>
  </si>
  <si>
    <t>5/290/CC</t>
  </si>
  <si>
    <t>Expedir autorización sanitaria a fuentes hidricas de abastecimientos de agua para el consumo humano.</t>
  </si>
  <si>
    <t>JUAN SEBASTIAN GOMEZ</t>
  </si>
  <si>
    <t>Perfil Ingenieria AMBIENTAL  //Numero de contratos 1  // Duración 8 meses  // h. mensual: 5.012.062                                                                                                  Perfil Ingenieria AMBIENTAL  //Numero de contratos 1  // Duración 8 meses  // h. mensual: 6.574.645                                                                                             Perfil Tecnólogo  //Numero de contratos 1  // Duración 8 meses  // h. mensual: 3.754.988                                                                                                                      Total OPS: 3 // Gasto mensual: 15.341.695</t>
  </si>
  <si>
    <t>5/299/CC</t>
  </si>
  <si>
    <t>JENNY BORJA MONTAÑO</t>
  </si>
  <si>
    <t>Perfil Tecnólogo  //Numero de contratos 1  // Duración 8 meses  // h. mensual: 5.123.562                                                                                                                     Perfil VETERINARIO  //Numero de contratos 9  // Duración 8 meses  // h. mensual: 6.574.645                                                                                                    Total OPS: 10 // Gasto mensual: 64.295.367</t>
  </si>
  <si>
    <t xml:space="preserve">Maquinaria y equipo </t>
  </si>
  <si>
    <t>5/381/CC</t>
  </si>
  <si>
    <t xml:space="preserve">CONTRATO COMPRA DE ACTIVOS PERSONA JURIDICA </t>
  </si>
  <si>
    <t xml:space="preserve">41 CONTRATOS DE PRESTACIÓN DE SERVICIOS PERSONA NATURAL: AUXILIARES DE ENFERMERIA, BIOLOGO, BACTERIOLOGOS, INGENIEROS QUIMICOS,INGENIERO QUIMICO, INGENIERA AMBIENTAL, INGENIERA DE SISTEMAS,  FISICO, MEDICO, MICROBIOLOGOS, QUIMICA INDUSTRIAL , ENFERMERA, TÉCNOLOGOS Y TECNICOS PARA PRESTAR ASISTENCIA TECNICA A LABORATORIO DE SALUD PUBLICA </t>
  </si>
  <si>
    <t>CONTRATO SUMINISTROS DE ENSAYOS DE APTITUD PARA LA RED DE LABORATORIOS</t>
  </si>
  <si>
    <t>CONTRATOS DE REACTIVOS E INSUMOS DEL LABORATORIO</t>
  </si>
  <si>
    <t>CONTRATO DE TRANSPORTE DE MUESTRAS</t>
  </si>
  <si>
    <t>CONTRATOS DE CALIBRACIÓN, CALIFICACIÓN, MANTENIMIENTO DE EQUIPOS, AUDITORIA ONAC, VERTIMIENTOS, RESIDUOS PELIGROSOS</t>
  </si>
  <si>
    <t>SUBDIRECTORA TÉCNICA</t>
  </si>
  <si>
    <t xml:space="preserve">NATHALY ANDREA SIERRA PEÑUELA </t>
  </si>
  <si>
    <t>NMERO DE CONTRATOS:1 PARA COMPRA DE ACTIVOS FIJOS, DURACION DE CONTRATO:8, VALOR MENSUAL DE LOS CONTRATOS:59.548.802,75</t>
  </si>
  <si>
    <t>NMERO DE CONTRATOS:41                                                            5 AUXILIARES DE ENFERMERIA (3.380.155)                                                     7 PROFESIONALES BACTERIOLOGIA (6.574.645)                                                        1 PROFESIONAL BACTERIOLOGIA (5.369.616)                                                     1 BIOLOGO (6.574.645)                                                                2 BIOLOGOS (7.669.772)                                                                                 1 ENFERMERO (7.669.772)                                                                    1 FISICO (5.580.367)                                                                          1 PROFESIONAL EN INGENIERIA QUIMICA (5.012.062)                                      2 PROFESIONALES EN INGENIERIA QUIMICA (6.574.645)                                1 PROFESIONAL EN INGENIERIA AMBIENTAL (6.574.645)                                       1  PROFESIONAL EN INGENIERIA DE SISTEMAS (6.574.645)                                                                                                         1 PROFEISONAL EN INGENIERIA DE ALIMENTOS (5.580.367)                                                                                       1 MEDICO CIRUJANO (7.669.772)                                                5 MICROBIOLOGOS (6.574.645)                                                     1 MICROBIOLOGO (7.669.772)                                                     1 MICROBIOLOGO (5.842.836)                                                     1 MICROBIOLOGO (5.012.062)                                                            2 QUIMICOS (6.574.645)                                                                    1 QUIMICO (5.011.188)                                                                                  4 TECNOLOGOS (5.123.562)                                                          1 TECNOLOGO (3.754.988)                                                    DURACION DE  CONTRATO:8 MESES                                                                           VALOR MENSUAL DE LOS CONTRATOS: 241.825.622</t>
  </si>
  <si>
    <t>NMERO DE CONTRATOS:2                                                                   ENSAYOS DE APTITUD - TECNICA DE AMBIENTE Y CONSUMO (17.206.415), ENSAYOS DE APTITUD - TECNICA DE CLINICO  (6.793.585), DURACION DE CONTRATO:8 , VALOR MENSUAL DE LOS CONTRATOS:24.000.000</t>
  </si>
  <si>
    <t>NMERO DE CONTRATOS:5                                                 REACTIVOS MYCROBACTERIUM (2.106.304)                                               REACTIVOS E INSUMOS (317.126.510)                                            GASES ESPECIALES (3.211.444)                                                        INSUMOS PARA ANÁLISIS MICROBIOLÓGICO DE AGUAS (AQUALAB) (78.184.618)                                                       REACTIVOS PARA ANÁLISIS MICROBIOLÓGICO DE ALIMENTOS (BIOMERIEUX) (36.871.124)                                       DURACION DE CONTRATO:8, VALOR MENSUAL DE LOS CONTRATOS:437.500.000</t>
  </si>
  <si>
    <t>NMERO DE CONTRATOS:2                                                             VERTIMIENTOS (528.320)                                                                       MATERIAL DE CONTROL DE CALIDAD (21.721.680)                                                     DURACION DE CONTRATO:8, VALOR MENSUAL DE LOS CONTRATOD:22.250.000</t>
  </si>
  <si>
    <t>NMERO DE CONTRATOS:1, TRANSPORTE DE MUESTRAS BIOLOGICAS, DURACION DE CONTRATO:8, VALOR MENSUAL DE LOS CONTRATOS: 9.000.000</t>
  </si>
  <si>
    <t>NMERO DE CONTRATOS:18, RECOLECCION DE RESIDUOS PELIGROSOS (1.876.206), MANTENIMIENTO PREVENTIVO Y CORRECITIVO AL EQUIPO ANALIZADOR AEROSPRAY TB (VELEZ LAB) (584.668), MANTENIMIENTO BIORAD (407.183), AUDITORIA INTERNA BAJO ISO 17025 (1.822.661), MANTENIMIENTO DE CROMATOGRAFO DE GASES AGILENT (413,250), INTERVENCIONES METROLÓGICAS DE MANTENIMIENTO PREVENTIVO (10.874.931), MANTENIMIENTO CROMATÓGRAFO Y ESPECTROFOTOMETRO (7.297.254), CALIBRACIÓN DEL TITULADOR METTLER TOLEDO (6.335.793), CALIBRACIÓN A LOS EQUIPOS DEL LABORATORIO (14.798.533), MANTENIMIENTO AQUALAB (1.614.438), MANTENIMIENTO CROMATÓGRAFOS DE GASES, MARCA HP MODELO 6890 Y AGILEN TECHNOLOGIES MODELO 7890 (11.430.257), MANTENIMIENTO DE PLANTA ELECTRICA (2.564.202), MANTENIMIENTO Y CALIFICACIÓN ESPECTROFOTÓMETRO DE ABSORCIÓN ATÓMICA THERMO SCIENTIFIC ICE 3500, LA UNIDAD DE DIGESTIÓN MILESTONE ETHOS EASY Y EL ANALIZADOR DE CARBONO ORGÁNICO TOTAL TELEDYNE (13.741.188), ORGANISMO NACIONAL DE ACREDITACIÓN DE COLOMBIA - ONAC (2.362.487), MANTENIMIENTO TANBEAD ANNAR (241.097), MANTENIMIENTO AQUALAB (782.375), MANTENIMIENTO UPS (622.450), MANTENIMIENTO EQUIPOS (BIOMERIEUX) (2.356.017).                          DURACION DE CONTRATO:8 MESES                                    VALOR MENSUAL DE LOS CONTRATOS: 80.125.000</t>
  </si>
  <si>
    <t>5/393/CC</t>
  </si>
  <si>
    <t>YENY REINA</t>
  </si>
  <si>
    <t>CARLOS ELKIN RIVEROS</t>
  </si>
  <si>
    <t>Nmero de Contratos:1 hospital, Duracion de contrato:5 meses, Valor mensual de los contratod:65.826.794</t>
  </si>
  <si>
    <t>Nmero de Contratos:23 hospitales, Duracion de contrato:8 meses, Valor mensual de los contratod:417.930.154</t>
  </si>
  <si>
    <t>5/289/CC</t>
  </si>
  <si>
    <t>LUZ STELLA GUAYACAN</t>
  </si>
  <si>
    <t>Perfil ALIMENTOS  //Numero de contratos 2  // Duración 8 meses  // h. mensual: 5.012.062                                                                                                                           Perfil ALIMENTOS  //Numero de contratos 6  // Duración 8 meses  // h. mensual: 6.574.645                                                                                                          Perfil Ingenieria AMBIENTAL  //Numero de contratos 1  // Duración 8 meses  // h. mensual: 5.012.062                                                                                                       Perfil Ingenieria AMBIENTAL  //Numero de contratos 1  // Duración 8 meses  // h. mensual: 5.580.367                                                                                                 Perfil Ingenieria AMBIENTAL  //Numero de contratos 7  // Duración 8 meses  // h. mensual: 6.574.645                                                                                                   Perfil Ingenieria AMBIENTAL  //Numero de contratos 2  // Duración 8 meses  // h. mensual: 7.669.772                                                                                               Perfil Ingeniero QUIMICO  //Numero de contratos 1  // Duración 8 meses  // h. mensual: 5.842.836                                                                                                  Perfil Ingeniero QUIMICO  //Numero de contratos 5  // Duración 8 meses  // h. mensual: 6.574.645                                                                                                                                                                                                           Perfil Tecnólogo En sistemas  //Numero de contratos 2  // Duración 8 meses  // h. mensual: 5.123.562                                                                                                      Perfil VETERINARIO  //Numero de contratos 2  // Duración 8 meses  // h. mensual: 6.574.645                                                                                                         Total OPS: 29 // Gasto mensual: 185.101.540</t>
  </si>
  <si>
    <t>3 CONTRATOS
 ESPECIALISTA ODONTOLOGO EXP 5-10 $7669773
ESPECIALISTA ODONTOLOGO EXP 5-10 $7669773
ESPECIALISTA TERAPEUTA RESPIRATORIO EXP 17-22 $8958867
DURACION 8 MESES
VALOR MES $ 24´298,413</t>
  </si>
  <si>
    <t>R. ORDINARIO                                                                                                              Perfil Enfermeria Epidemilogia  //Numero de contratos 7  // Duración 8 meses  // h. mensual: 7.669.772                                                                                                 Perfil Tecnólogo En sistemas  //Numero de contratos 1  // Duración 8 meses  // h. mensual: 5.123.562                                                                                                     SGP                                                                                                                           Perfil Bacteriologia Epidemilogia  //Numero de contratos 1  // Duración 8 meses  // h. mensual: 7.669.772                                                                                                Perfil Enfermeria  //Numero de contratos 1  // Duración 8 meses  // h. mensual: 6.574.645                                                                                                                         Perfil Fisioterapeuta Epidemilogia  //Numero de contratos 1  // Duración 8 meses  // h. mensual: 7.669.772                                                                                  Perfil Infectologia  //Numero de contratos 1  // Duración 8 meses  // h. mensual: 8.242.004 
Perfil enfermera epidemiologa //Numero de contratos 1  // Duración 8 meses  // h. mensual: 8.242.004  
Perfil bacteriologa epidemiologa //Numero de contratos 1  // Duración 8 meses  // h. mensual: 8.242.004  
Perfil Medicina Epidemilogia  //Numero de contratos 1  // Duración 8 meses  // h. mensual: 10.213.691                                                                                                  Total OPS: 13 // Gasto mensual: 99181850</t>
  </si>
  <si>
    <t>CONTRATO OPS 4: 2 BACTERIOLOGOS Y 2 TECNICOS</t>
  </si>
  <si>
    <t>CONTRATO ENSAYOS DE APTITUD Y MATERIAL DE CONTROL DE CALIDAD  PARA LOS ANALISIS DEL LABORATORIO</t>
  </si>
  <si>
    <t>NMERO DE CONTRATOS:2                                                                              REACTIVOS ID NOW (5.460.000)                                                     REACTIVOS E INSUMOS PARA PRUEBAS DIFERENCIALES (63.290.000)                                                                                       DURACION DE CONTRATO:8, VALOR MENSUAL DE LOS CONTRATOS: 68.750.000</t>
  </si>
  <si>
    <t>NMERO DE CONTRATOS:4                                                         2 PROFESIONALES EN BACTERIOLOGIA (6.574.645)                        2 AUXILIARES ENFERMERIA (3.380.155)                              DURACION DE CONTRATO:8, VALOR MENSUAL DE LOS  CONTRATOD:19.909.600</t>
  </si>
  <si>
    <t>Asistir técnicamente a las 14 regiones de salud en los componentes del Sistema Obligatoria de Garantía de la Calidad de la atención en salud dentro del marco de PAIS, MIAS, MAITE Y RIAS</t>
  </si>
  <si>
    <t>Realizar acciones conjuntas con las secretarias Municipales de Salud (asesoria y capacitación) para el mejoramiento de la calidad de los prestadores de servcios de salud de su jurisdicción.</t>
  </si>
  <si>
    <t>Realizar el seguimiento a la implementación de programas de atención psicosocial  y salud integral a víctimas por parte de las Empresas sociales del Estado</t>
  </si>
  <si>
    <t xml:space="preserve">PROFESIONAL ESPECIALIZADO;   PROFESIONAL UNIVERSITARIO; </t>
  </si>
  <si>
    <t xml:space="preserve">DIEGO ANDRES ALVAREZ CASTRO;   JAIME ORLANDO AVILA PACHECO;  </t>
  </si>
  <si>
    <t>Atender las emergencias relacionadas con la línea de aguas, a demanda.</t>
  </si>
  <si>
    <t>Elaborar Concepto sanitario, certificación sanitaria y notificaciones de riesgo de la calidad del agua para consumo humano.</t>
  </si>
  <si>
    <t>Realizar Visitas y seguimiento de IVC a sistemas de abastecimiento inscritos a demanda.</t>
  </si>
  <si>
    <t>Perfil Bacteriologia  //Numero de contratos 2  // Duración 8 meses  // h. mensual: 6.574.645                                                                                                Perfil Enfermeria  //Numero de contratos 2  // Duración 8 meses  // h. mensual: 6.574.645                                                                                                                    Perfil Enfermeria Epidemilogia  //Numero de contratos 1  // Duración 8 meses  // h. mensual: 7.669.772                                                                                                Perfil Infectologia  //Numero de contratos 1  // Duración 8 meses  // h. mensual: 8.242.004
Perfil medico epidemiologo//Numero de contratos 1  // Duración 8 meses  // h. mensual: 8.242.004                                                                                                               Perfil Técnicos  //Numero de contratos 2  // Duración 8 meses  // h. mensual: 3.380.155                                                                                                                   Total OPS: 8 // Gasto mensual: 48.970.666</t>
  </si>
  <si>
    <t>3-2815</t>
  </si>
  <si>
    <t>3-2810</t>
  </si>
  <si>
    <t>3-2820</t>
  </si>
  <si>
    <t>3-2813</t>
  </si>
  <si>
    <t>3-2819</t>
  </si>
  <si>
    <t>RECURSOS 
PROPIOS</t>
  </si>
  <si>
    <t>RENTAS 
CEDIDAS</t>
  </si>
  <si>
    <t>OAJ</t>
  </si>
  <si>
    <t>OPACS</t>
  </si>
  <si>
    <t>META</t>
  </si>
  <si>
    <t>CENTRO 
GESTOR</t>
  </si>
  <si>
    <t>1197.03</t>
  </si>
  <si>
    <t>1197.02</t>
  </si>
  <si>
    <t>6-4400</t>
  </si>
  <si>
    <t>Credito</t>
  </si>
  <si>
    <t>PRESUPUESTO 2024 SSC</t>
  </si>
  <si>
    <t>1197.04</t>
  </si>
  <si>
    <t>5/395/CS</t>
  </si>
  <si>
    <t>3-2805</t>
  </si>
  <si>
    <t>Rendimiento Renta cedida</t>
  </si>
  <si>
    <t>Impuesto comsumo 
vinos nacionales y 
aperitivos vínicos- Salud</t>
  </si>
  <si>
    <t>Participación del IVA licores, 
vinos, aperitivos y similares</t>
  </si>
  <si>
    <t>Impuesto al consumo 
de licores - Nacionales 
salud</t>
  </si>
  <si>
    <t>Participación del IVA licores, 
vinos, aperitivos y similares SSF</t>
  </si>
  <si>
    <t xml:space="preserve">Impuesto Consumo vinos 
extranjeros y aperitivos 
vínicos- Salud </t>
  </si>
  <si>
    <t>3-0700</t>
  </si>
  <si>
    <t>Estampilla
pro hospitales</t>
  </si>
  <si>
    <r>
      <t xml:space="preserve">Numero de Contratos: Diez (10).
Duracion de contratos: Ocho (8) meses. 
Valor mensual de los contratos: $ 70.588.921
</t>
    </r>
    <r>
      <rPr>
        <sz val="8"/>
        <color theme="1"/>
        <rFont val="Calibri"/>
        <family val="2"/>
        <scheme val="minor"/>
      </rPr>
      <t>1 ABOGADO PROFESIONAL ESPECIALIZADO 23 A 26 MESES. $ 10.213.691
1 COMUNICADOR SOCIAL PROFESIONAL ESPECIALIZADO 23 A 26 MESES. $ 10.213.691
1 COMUNICADOR SOCIAL PROFESIONAL 18 A 24 MESES. $  5.842.835
1 COMUNICADOR SOCIAL PROFESIONAL 25 A 36 MESES. $  6.574.645
1 TRABAJADOR SOCIAL PROFESIONAL ESPECIALIZADO 27 A 34 MESES. $ 11.289.617
2 TRABAJADORES SOCIALES PROFESIONALES 7 A 15 MESES. $  5.580.366 mes=11.160.732
1 TRABAJADOR SOCIAL PROFESIONAL  18 A 24 MESES. $ 7.669.772
1 PSICOLOGA PROFESIONAL 7 A 15 MESES. $  5.369.616
1 BACHILLER AUXILIAR 16 A 20 MESES. $ 2.254.322</t>
    </r>
  </si>
  <si>
    <r>
      <t xml:space="preserve">Nmero de Contrato: 24 OPS, Duracion de contrato: Ocho(8) meses, Valor mensual de los contratos: </t>
    </r>
    <r>
      <rPr>
        <i/>
        <sz val="14"/>
        <color theme="1"/>
        <rFont val="Calibri"/>
        <family val="2"/>
        <scheme val="minor"/>
      </rPr>
      <t>$156.251.900</t>
    </r>
    <r>
      <rPr>
        <sz val="10"/>
        <color theme="1"/>
        <rFont val="Calibri"/>
        <family val="2"/>
        <scheme val="minor"/>
      </rPr>
      <t>;  Asi:           3 Bachilleres a  $2.254.323( 2 academicos +1 comercial 16 a 20 meses)      + 1 tecnico: $3.380.155 (odontologia 7 a 10 meses)      +  1 tecnologo: $4.108.991 ( derecho de 4 a 6 meses)      + 3 tecnologos $5.123.563 ( 1 contaduria + 1 periodosmo +1 derecho mas de 15 meses)      + 1 profesional: 5.012.062 ( administracion laboral de 0 a 4 meses)      + 3 ´profesionales $5.580.367 (1 odontologia+2 adminsitracion de empresas de 10 a 17 meses)      + 1 profesional $5.842.836 ( trabajador social de 18 a 24 meses)      +2 profesionales $6.574.645 ( 1 abogado + 1 odontologo)      + 5 Especializados $7.669.772 (1 riesgos laborales +1 medicina+1 odontologia+1 admistracion de empresas+1 gerencia de proyectos de 5 a 10 meses)       + 1 Especializados $8.242.004 (odontologoa gerencia de salud de 11 a 16 meses)        + 1 Especializado $10.213.691 (1 medico gerencia de servicios de salud de 23 a 26 meses)+ 1 Especializado $ 12.830.728 (1  medicina master en gestion publica de mas de 46 meses) saldo: $ 68.216</t>
    </r>
  </si>
  <si>
    <r>
      <t xml:space="preserve">Nmero de Contratos: 03 , Duracion de contrato: Ocho (8) meses, Valor mensual de los contratos </t>
    </r>
    <r>
      <rPr>
        <i/>
        <sz val="14"/>
        <color theme="1"/>
        <rFont val="Calibri"/>
        <family val="2"/>
        <scheme val="minor"/>
      </rPr>
      <t xml:space="preserve">$23.775.515 </t>
    </r>
    <r>
      <rPr>
        <sz val="10"/>
        <color theme="1"/>
        <rFont val="Calibri"/>
        <family val="2"/>
        <scheme val="minor"/>
      </rPr>
      <t>asi:          1 profesional $6.574.645( economista de 25 a 36 meses)      + 1 Especializado $8.242.004(terapias especializado en gestion publica de 11 a 16 meses)        + 1 Especializado $8.958.866 ( maestria en administracion en salud)</t>
    </r>
  </si>
  <si>
    <r>
      <t xml:space="preserve">Nmero de Contratos: 25 OPS, Duracion de contrato: Ocho (08) meses, Valor mensual de los contratod: </t>
    </r>
    <r>
      <rPr>
        <i/>
        <sz val="14"/>
        <color theme="1"/>
        <rFont val="Calibri"/>
        <family val="2"/>
        <scheme val="minor"/>
      </rPr>
      <t xml:space="preserve">$ 166.336.221        </t>
    </r>
    <r>
      <rPr>
        <sz val="10"/>
        <color theme="1"/>
        <rFont val="Calibri"/>
        <family val="2"/>
        <scheme val="minor"/>
      </rPr>
      <t xml:space="preserve">  Asi: 1 tecnologo $ 3.380.155 ( administracion de 7 a 10 meses)           + 1  tecnologo $3.754.989 ( aquitecto de 1 a 3 meses)         +  1 profesional $5.369.617 ( arquitecto de 5 a 9 meses)            +  4 perofesionales $5.580.367 ( 1 biomedico+ ingeniero industrial + ingeniero civil +1 abogado de 7 a 10 meses)              +  1 profesional $5.842.836 ( ingeniero civil de 18 a 24 meses)         +  10 profesionales $6.574.645 (4 arquitectos +3 ingenieros civiles + 2 biomedicos + 1ingeniero industrial de 25 a 36 meses)             +  3 Especializados $7.669.772  ( 1 arquitecto+1 terapias -gerencia de calidad +1 economista   de 5 a 10 meses)              +  2 Especializados $8.242.004 (1 arquitecto-proyectos +1 arquitecto - construcciones +1 terapias-gerencia de 11 a 16 meses)          +  2 Especializados $10.213.691( 1 arquitecto- gerencia de obra + 1 biomedico-ingenieria hospitalaria de 23 a 23 meses).</t>
    </r>
  </si>
  <si>
    <r>
      <t xml:space="preserve">Nmero de Contratos:05 OPS, Duracion de contrato: Ocho (08) meses , Valor mensual de los contratod: </t>
    </r>
    <r>
      <rPr>
        <i/>
        <sz val="14"/>
        <color theme="1"/>
        <rFont val="Calibri"/>
        <family val="2"/>
        <scheme val="minor"/>
      </rPr>
      <t>$ 34.903.902</t>
    </r>
    <r>
      <rPr>
        <sz val="10"/>
        <color theme="1"/>
        <rFont val="Calibri"/>
        <family val="2"/>
        <scheme val="minor"/>
      </rPr>
      <t xml:space="preserve">  asi:  1 profesional $5.842.8368 (1 Administrador de empresas de 18 a 24 meses)          +  2 prpfesionales $6.574.645 /(1 instrumentador quirurgico+ 1 adminsitrador de 25 a 36 meses)           +  1 especializado $7.669.772 (1 medico -genrerncia integral de 5 a 10 meses)                + 1 Especializado $8.242.004(1  terapias - gerencia de 11a 16 meses).</t>
    </r>
  </si>
  <si>
    <r>
      <t>Nmero de Contratos:tres (03) OPS , Duracion de contrato: Oho (08) meses, Valor mensual de los contratos:</t>
    </r>
    <r>
      <rPr>
        <i/>
        <sz val="14"/>
        <color theme="1"/>
        <rFont val="Calibri"/>
        <family val="2"/>
        <scheme val="minor"/>
      </rPr>
      <t>$19.723.935</t>
    </r>
    <r>
      <rPr>
        <sz val="10"/>
        <color theme="1"/>
        <rFont val="Calibri"/>
        <family val="2"/>
        <scheme val="minor"/>
      </rPr>
      <t xml:space="preserve">  asi: 3 Profesionales $ 6.574.645 (2 psicologos + 1 trabajador social de 25 a 36 meses).</t>
    </r>
  </si>
  <si>
    <t>5/397/CS</t>
  </si>
  <si>
    <t xml:space="preserve">CONTRATO ENSAYOS DE APTITUD Y MATERIAL DE CONTROL DE CALIDAD  PARA LOS ANALISIS DEL LABORATORIO </t>
  </si>
  <si>
    <t>Realizar asistencia tecnica para el desarrollo  de actividades de promoción dirigida paraa la poblacion habitante de calle</t>
  </si>
  <si>
    <t>Desarrollar el plan de implementación de la política pública de envejecimiento y vejez para los municipios priorizados.</t>
  </si>
  <si>
    <t xml:space="preserve">Asistir técnicamente a los municipios en la implementación del programa integral, en centros día y centros de protección social de Cundinamarca. </t>
  </si>
  <si>
    <t>Asistir técnicamente a los municipios en el fortalecimiendo del desarrollo de capacidades referente a la atención en salud y reconocimiento de la población privada de la libertad</t>
  </si>
  <si>
    <t>Asitir tecnicamente al talento humano que atiende a la PVCA en el desarrollo de habilidades y el fortalecimiento de competencias que favorezcan la atención con enfoque psicosocial y diferencial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</si>
</sst>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 #,##0.00_-;\-&quot;$&quot;\ * #,##0.00_-;_-&quot;$&quot;\ * &quot;-&quot;??_-;_-@_-"/>
    <numFmt numFmtId="43" formatCode="_-* #,##0.00_-;\-* #,##0.00_-;_-* &quot;-&quot;??_-;_-@_-"/>
    <numFmt numFmtId="164" formatCode="_-* #,##0.00\ &quot;€&quot;_-;\-* #,##0.00\ &quot;€&quot;_-;_-* &quot;-&quot;??\ &quot;€&quot;_-;_-@_-"/>
    <numFmt numFmtId="165" formatCode="_([$$-240A]\ * #,##0.00_);_([$$-240A]\ * \(#,##0.00\);_([$$-240A]\ * &quot;-&quot;??_);_(@_)"/>
    <numFmt numFmtId="166" formatCode="0.0%"/>
    <numFmt numFmtId="167" formatCode="&quot;$&quot;\ #,##0.00"/>
    <numFmt numFmtId="168" formatCode="_(* #,##0_);_(* \(#,##0\);_(* &quot;-&quot;??_);_(@_)"/>
    <numFmt numFmtId="169" formatCode="_-* #,##0_-;\-* #,##0_-;_-* &quot;-&quot;??_-;_-@_-"/>
    <numFmt numFmtId="170" formatCode="&quot;$&quot;\ #,##0"/>
    <numFmt numFmtId="171" formatCode="0.0"/>
    <numFmt numFmtId="172" formatCode="00"/>
    <numFmt numFmtId="173" formatCode="_(* #,##0_);_(* \(#,##0\);_(* &quot;-&quot;_);_(@_)"/>
    <numFmt numFmtId="174" formatCode="0.00000"/>
  </numFmts>
  <fonts count="5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1"/>
      <name val="Calibri"/>
      <family val="2"/>
      <scheme val="minor"/>
    </font>
    <font>
      <b/>
      <sz val="12"/>
      <color theme="0"/>
      <name val="Calibri"/>
      <family val="2"/>
      <scheme val="minor"/>
    </font>
    <font>
      <b/>
      <sz val="12"/>
      <name val="Calibri"/>
      <family val="2"/>
      <scheme val="minor"/>
    </font>
    <font>
      <sz val="9"/>
      <color theme="1"/>
      <name val="Century Gothic"/>
      <family val="2"/>
    </font>
    <font>
      <sz val="11"/>
      <name val="Calibri"/>
      <family val="2"/>
      <scheme val="minor"/>
    </font>
    <font>
      <sz val="11"/>
      <name val="Calibri"/>
      <family val="2"/>
    </font>
    <font>
      <sz val="11"/>
      <color rgb="FFFF0000"/>
      <name val="Calibri"/>
      <family val="2"/>
    </font>
    <font>
      <sz val="10"/>
      <name val="Arial"/>
      <family val="2"/>
    </font>
    <font>
      <b/>
      <sz val="11"/>
      <color rgb="FFFF0000"/>
      <name val="Calibri"/>
      <family val="2"/>
      <scheme val="minor"/>
    </font>
    <font>
      <b/>
      <sz val="11"/>
      <color rgb="FFFF0000"/>
      <name val="Calibri"/>
      <family val="2"/>
    </font>
    <font>
      <sz val="9"/>
      <name val="Calibri"/>
      <family val="2"/>
      <scheme val="minor"/>
    </font>
    <font>
      <sz val="12"/>
      <color theme="1"/>
      <name val="Calibri"/>
      <family val="2"/>
      <scheme val="minor"/>
    </font>
    <font>
      <sz val="12"/>
      <name val="Calibri"/>
      <family val="2"/>
      <scheme val="minor"/>
    </font>
    <font>
      <b/>
      <sz val="9"/>
      <color indexed="81"/>
      <name val="Tahoma"/>
      <family val="2"/>
    </font>
    <font>
      <sz val="9"/>
      <color indexed="81"/>
      <name val="Tahoma"/>
      <family val="2"/>
    </font>
    <font>
      <sz val="11"/>
      <color indexed="81"/>
      <name val="Tahoma"/>
      <family val="2"/>
    </font>
    <font>
      <sz val="10"/>
      <color indexed="81"/>
      <name val="Tahoma"/>
      <family val="2"/>
    </font>
    <font>
      <b/>
      <sz val="10"/>
      <color indexed="81"/>
      <name val="Tahoma"/>
      <family val="2"/>
    </font>
    <font>
      <b/>
      <sz val="10"/>
      <color theme="1"/>
      <name val="Calibri"/>
      <family val="2"/>
      <scheme val="minor"/>
    </font>
    <font>
      <b/>
      <sz val="10"/>
      <name val="Calibri"/>
      <family val="2"/>
      <scheme val="minor"/>
    </font>
    <font>
      <sz val="10"/>
      <color theme="1"/>
      <name val="Calibri"/>
      <family val="2"/>
      <scheme val="minor"/>
    </font>
    <font>
      <sz val="10"/>
      <name val="Calibri"/>
      <family val="2"/>
      <scheme val="minor"/>
    </font>
    <font>
      <sz val="10"/>
      <color indexed="8"/>
      <name val="Calibri"/>
      <family val="2"/>
      <scheme val="minor"/>
    </font>
    <font>
      <b/>
      <sz val="11"/>
      <color theme="1"/>
      <name val="Arial"/>
      <family val="2"/>
    </font>
    <font>
      <sz val="10"/>
      <color theme="1"/>
      <name val="Arial"/>
      <family val="2"/>
    </font>
    <font>
      <b/>
      <sz val="10"/>
      <name val="Arial"/>
      <family val="2"/>
    </font>
    <font>
      <b/>
      <sz val="10"/>
      <color theme="1"/>
      <name val="Arial"/>
      <family val="2"/>
    </font>
    <font>
      <sz val="10"/>
      <color rgb="FF000000"/>
      <name val="Calibri"/>
      <family val="2"/>
      <scheme val="minor"/>
    </font>
    <font>
      <sz val="10"/>
      <color theme="1"/>
      <name val="Arial Narrow"/>
      <family val="2"/>
    </font>
    <font>
      <b/>
      <sz val="14"/>
      <color theme="1"/>
      <name val="Arial Narrow"/>
      <family val="2"/>
    </font>
    <font>
      <b/>
      <sz val="10"/>
      <color theme="0"/>
      <name val="Arial Narrow"/>
      <family val="2"/>
    </font>
    <font>
      <b/>
      <sz val="10"/>
      <color theme="1"/>
      <name val="Arial Narrow"/>
      <family val="2"/>
    </font>
    <font>
      <b/>
      <sz val="10"/>
      <name val="Arial Narrow"/>
      <family val="2"/>
    </font>
    <font>
      <sz val="10"/>
      <name val="Arial Narrow"/>
      <family val="2"/>
    </font>
    <font>
      <sz val="10"/>
      <color rgb="FF000000"/>
      <name val="Arial Narrow"/>
      <family val="2"/>
    </font>
    <font>
      <sz val="10"/>
      <color rgb="FFFF0000"/>
      <name val="Arial Narrow"/>
      <family val="2"/>
    </font>
    <font>
      <b/>
      <sz val="10"/>
      <color rgb="FF000000"/>
      <name val="Arial Narrow"/>
      <family val="2"/>
    </font>
    <font>
      <b/>
      <sz val="10"/>
      <color rgb="FFFFFFFF"/>
      <name val="Arial Narrow"/>
      <family val="2"/>
    </font>
    <font>
      <sz val="10"/>
      <color rgb="FFFFFFFF"/>
      <name val="Arial Narrow"/>
      <family val="2"/>
    </font>
    <font>
      <sz val="12"/>
      <color rgb="FF000000"/>
      <name val="Arial"/>
      <family val="2"/>
    </font>
    <font>
      <sz val="12"/>
      <color theme="1"/>
      <name val="Arial"/>
      <family val="2"/>
    </font>
    <font>
      <sz val="10"/>
      <color rgb="FFFF0000"/>
      <name val="Calibri"/>
      <family val="2"/>
      <scheme val="minor"/>
    </font>
    <font>
      <sz val="11"/>
      <color rgb="FF000000"/>
      <name val="Arial"/>
      <family val="2"/>
    </font>
    <font>
      <sz val="11"/>
      <color theme="1"/>
      <name val="Arial"/>
      <family val="2"/>
    </font>
    <font>
      <i/>
      <sz val="14"/>
      <color theme="1"/>
      <name val="Calibri"/>
      <family val="2"/>
      <scheme val="minor"/>
    </font>
    <font>
      <sz val="10"/>
      <name val="Calibri"/>
      <family val="2"/>
    </font>
    <font>
      <sz val="10"/>
      <color rgb="FF000000"/>
      <name val="Calibri"/>
      <family val="2"/>
    </font>
    <font>
      <sz val="8"/>
      <color theme="1"/>
      <name val="Calibri"/>
      <family val="2"/>
      <scheme val="minor"/>
    </font>
    <font>
      <sz val="12"/>
      <name val="Times New Roman"/>
      <family val="1"/>
    </font>
    <font>
      <sz val="14"/>
      <color theme="1"/>
      <name val="Calibri"/>
      <family val="2"/>
      <scheme val="minor"/>
    </font>
    <font>
      <sz val="12"/>
      <color theme="1"/>
      <name val="Arial Narrow"/>
      <family val="2"/>
    </font>
  </fonts>
  <fills count="49">
    <fill>
      <patternFill patternType="none"/>
    </fill>
    <fill>
      <patternFill patternType="gray125"/>
    </fill>
    <fill>
      <patternFill patternType="solid">
        <fgColor theme="4" tint="0.79998168889431442"/>
        <bgColor indexed="65"/>
      </patternFill>
    </fill>
    <fill>
      <patternFill patternType="solid">
        <fgColor rgb="FFFFFF00"/>
        <bgColor indexed="64"/>
      </patternFill>
    </fill>
    <fill>
      <patternFill patternType="solid">
        <fgColor rgb="FF92D050"/>
        <bgColor indexed="64"/>
      </patternFill>
    </fill>
    <fill>
      <patternFill patternType="solid">
        <fgColor rgb="FF0070C0"/>
        <bgColor indexed="64"/>
      </patternFill>
    </fill>
    <fill>
      <patternFill patternType="solid">
        <fgColor theme="5" tint="0.39997558519241921"/>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79998168889431442"/>
        <bgColor theme="4" tint="0.59999389629810485"/>
      </patternFill>
    </fill>
    <fill>
      <patternFill patternType="solid">
        <fgColor rgb="FFDDEBF7"/>
        <bgColor indexed="64"/>
      </patternFill>
    </fill>
    <fill>
      <patternFill patternType="solid">
        <fgColor theme="4" tint="0.79998168889431442"/>
        <bgColor theme="4" tint="0.79998168889431442"/>
      </patternFill>
    </fill>
    <fill>
      <patternFill patternType="solid">
        <fgColor rgb="FFDDEBF7"/>
      </patternFill>
    </fill>
    <fill>
      <patternFill patternType="solid">
        <fgColor rgb="FFDDEBF7"/>
        <bgColor rgb="FF000000"/>
      </patternFill>
    </fill>
    <fill>
      <patternFill patternType="solid">
        <fgColor rgb="FFFFFF00"/>
        <bgColor rgb="FF000000"/>
      </patternFill>
    </fill>
    <fill>
      <patternFill patternType="solid">
        <fgColor theme="7" tint="0.79998168889431442"/>
        <bgColor indexed="64"/>
      </patternFill>
    </fill>
    <fill>
      <patternFill patternType="solid">
        <fgColor theme="3" tint="0.79998168889431442"/>
        <bgColor indexed="64"/>
      </patternFill>
    </fill>
    <fill>
      <patternFill patternType="solid">
        <fgColor rgb="FFDDEBF7"/>
        <bgColor theme="4" tint="0.59999389629810485"/>
      </patternFill>
    </fill>
    <fill>
      <patternFill patternType="solid">
        <fgColor theme="9" tint="0.59999389629810485"/>
        <bgColor indexed="64"/>
      </patternFill>
    </fill>
    <fill>
      <patternFill patternType="solid">
        <fgColor rgb="FFDEEAF6"/>
        <bgColor rgb="FFDEEAF6"/>
      </patternFill>
    </fill>
    <fill>
      <patternFill patternType="solid">
        <fgColor rgb="FFFFFF00"/>
        <bgColor rgb="FFDEEAF6"/>
      </patternFill>
    </fill>
    <fill>
      <patternFill patternType="solid">
        <fgColor rgb="FFDDEBF7"/>
        <bgColor rgb="FFDEEAF6"/>
      </patternFill>
    </fill>
    <fill>
      <patternFill patternType="solid">
        <fgColor theme="5" tint="0.59999389629810485"/>
        <bgColor indexed="64"/>
      </patternFill>
    </fill>
    <fill>
      <patternFill patternType="solid">
        <fgColor theme="8" tint="-0.249977111117893"/>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rgb="FFFFFFFF"/>
        <bgColor indexed="64"/>
      </patternFill>
    </fill>
    <fill>
      <patternFill patternType="solid">
        <fgColor rgb="FFFFFFFF"/>
        <bgColor rgb="FF000000"/>
      </patternFill>
    </fill>
    <fill>
      <patternFill patternType="solid">
        <fgColor theme="3" tint="0.59999389629810485"/>
        <bgColor rgb="FF000000"/>
      </patternFill>
    </fill>
    <fill>
      <patternFill patternType="solid">
        <fgColor theme="3" tint="0.79998168889431442"/>
        <bgColor rgb="FF000000"/>
      </patternFill>
    </fill>
    <fill>
      <patternFill patternType="solid">
        <fgColor theme="0"/>
        <bgColor rgb="FF000000"/>
      </patternFill>
    </fill>
    <fill>
      <patternFill patternType="solid">
        <fgColor rgb="FFFFFF00"/>
        <bgColor rgb="FF92D050"/>
      </patternFill>
    </fill>
    <fill>
      <patternFill patternType="solid">
        <fgColor theme="1"/>
        <bgColor indexed="64"/>
      </patternFill>
    </fill>
    <fill>
      <patternFill patternType="solid">
        <fgColor rgb="FFFFFF00"/>
        <bgColor rgb="FFFFFF00"/>
      </patternFill>
    </fill>
    <fill>
      <patternFill patternType="solid">
        <fgColor theme="1"/>
        <bgColor rgb="FFFFFF00"/>
      </patternFill>
    </fill>
    <fill>
      <patternFill patternType="solid">
        <fgColor rgb="FFFF0000"/>
        <bgColor indexed="64"/>
      </patternFill>
    </fill>
    <fill>
      <patternFill patternType="solid">
        <fgColor rgb="FFFFC000"/>
        <bgColor indexed="64"/>
      </patternFill>
    </fill>
    <fill>
      <patternFill patternType="solid">
        <fgColor theme="5" tint="0.79998168889431442"/>
        <bgColor indexed="64"/>
      </patternFill>
    </fill>
    <fill>
      <patternFill patternType="solid">
        <fgColor theme="5" tint="0.79998168889431442"/>
        <bgColor rgb="FFFFFF00"/>
      </patternFill>
    </fill>
    <fill>
      <patternFill patternType="solid">
        <fgColor theme="9" tint="0.59999389629810485"/>
        <bgColor rgb="FFFFFF00"/>
      </patternFill>
    </fill>
    <fill>
      <patternFill patternType="solid">
        <fgColor rgb="FFFFFF00"/>
      </patternFill>
    </fill>
    <fill>
      <patternFill patternType="solid">
        <fgColor rgb="FF92D050"/>
        <bgColor rgb="FFFFFF00"/>
      </patternFill>
    </fill>
    <fill>
      <patternFill patternType="solid">
        <fgColor theme="5"/>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9"/>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n">
        <color rgb="FF000000"/>
      </bottom>
      <diagonal/>
    </border>
    <border>
      <left/>
      <right/>
      <top/>
      <bottom style="thin">
        <color rgb="FF000000"/>
      </bottom>
      <diagonal/>
    </border>
    <border>
      <left style="thin">
        <color theme="2"/>
      </left>
      <right style="thin">
        <color theme="2"/>
      </right>
      <top style="thin">
        <color theme="2"/>
      </top>
      <bottom/>
      <diagonal/>
    </border>
    <border>
      <left style="thin">
        <color theme="2"/>
      </left>
      <right/>
      <top style="thin">
        <color theme="2"/>
      </top>
      <bottom/>
      <diagonal/>
    </border>
    <border>
      <left/>
      <right/>
      <top style="thin">
        <color theme="2"/>
      </top>
      <bottom/>
      <diagonal/>
    </border>
    <border>
      <left/>
      <right style="thin">
        <color theme="2"/>
      </right>
      <top style="thin">
        <color theme="2"/>
      </top>
      <bottom/>
      <diagonal/>
    </border>
    <border>
      <left style="thin">
        <color theme="2"/>
      </left>
      <right style="thin">
        <color theme="2"/>
      </right>
      <top/>
      <bottom style="thin">
        <color theme="2"/>
      </bottom>
      <diagonal/>
    </border>
    <border>
      <left style="thin">
        <color theme="2"/>
      </left>
      <right/>
      <top/>
      <bottom/>
      <diagonal/>
    </border>
    <border>
      <left/>
      <right style="thin">
        <color theme="2"/>
      </right>
      <top/>
      <bottom/>
      <diagonal/>
    </border>
    <border>
      <left style="thin">
        <color theme="2"/>
      </left>
      <right style="thin">
        <color theme="2"/>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
      <left style="thin">
        <color auto="1"/>
      </left>
      <right style="medium">
        <color auto="1"/>
      </right>
      <top style="hair">
        <color auto="1"/>
      </top>
      <bottom style="hair">
        <color auto="1"/>
      </bottom>
      <diagonal/>
    </border>
  </borders>
  <cellStyleXfs count="1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2" borderId="0" applyNumberFormat="0" applyBorder="0" applyAlignment="0" applyProtection="0"/>
    <xf numFmtId="0" fontId="12" fillId="0" borderId="0"/>
    <xf numFmtId="164" fontId="12" fillId="0" borderId="0" applyFont="0" applyFill="0" applyBorder="0" applyAlignment="0" applyProtection="0"/>
    <xf numFmtId="0" fontId="1" fillId="0" borderId="0"/>
    <xf numFmtId="0" fontId="16" fillId="0" borderId="0"/>
    <xf numFmtId="0" fontId="1" fillId="0" borderId="0"/>
    <xf numFmtId="172" fontId="38" fillId="0" borderId="0" applyFill="0">
      <alignment horizontal="center" vertical="center" wrapText="1"/>
    </xf>
    <xf numFmtId="1" fontId="38" fillId="27" borderId="0" applyFill="0">
      <alignment horizontal="center" vertical="center"/>
    </xf>
    <xf numFmtId="0" fontId="12" fillId="0" borderId="0"/>
    <xf numFmtId="173" fontId="12" fillId="0" borderId="0" applyFont="0" applyFill="0" applyBorder="0" applyAlignment="0" applyProtection="0"/>
    <xf numFmtId="44" fontId="1" fillId="0" borderId="0" applyFont="0" applyFill="0" applyBorder="0" applyAlignment="0" applyProtection="0"/>
  </cellStyleXfs>
  <cellXfs count="545">
    <xf numFmtId="0" fontId="0" fillId="0" borderId="0" xfId="0"/>
    <xf numFmtId="0" fontId="0" fillId="0" borderId="0" xfId="0" applyAlignment="1">
      <alignment horizontal="center" vertical="center" wrapText="1"/>
    </xf>
    <xf numFmtId="0" fontId="0" fillId="0" borderId="0" xfId="0" applyAlignment="1">
      <alignment wrapText="1"/>
    </xf>
    <xf numFmtId="0" fontId="6" fillId="7" borderId="2" xfId="0" applyFont="1" applyFill="1" applyBorder="1" applyAlignment="1">
      <alignment horizontal="center" vertical="center" wrapText="1"/>
    </xf>
    <xf numFmtId="49" fontId="6" fillId="7" borderId="2" xfId="0" applyNumberFormat="1" applyFont="1" applyFill="1" applyBorder="1" applyAlignment="1">
      <alignment horizontal="center" vertical="center" wrapText="1"/>
    </xf>
    <xf numFmtId="49" fontId="7" fillId="7" borderId="2" xfId="0" applyNumberFormat="1" applyFont="1" applyFill="1" applyBorder="1" applyAlignment="1">
      <alignment horizontal="center" vertical="center" wrapText="1"/>
    </xf>
    <xf numFmtId="0" fontId="8" fillId="8" borderId="2" xfId="0" applyFont="1" applyFill="1" applyBorder="1" applyAlignment="1">
      <alignment horizontal="justify" vertical="center" wrapText="1"/>
    </xf>
    <xf numFmtId="0" fontId="9" fillId="9" borderId="2" xfId="0" applyFont="1" applyFill="1" applyBorder="1" applyAlignment="1">
      <alignment horizontal="center" vertical="center" wrapText="1"/>
    </xf>
    <xf numFmtId="0" fontId="9" fillId="9" borderId="2" xfId="0" applyFont="1" applyFill="1" applyBorder="1" applyAlignment="1">
      <alignment vertical="center" wrapText="1"/>
    </xf>
    <xf numFmtId="49" fontId="9" fillId="9" borderId="2" xfId="0" applyNumberFormat="1" applyFont="1" applyFill="1" applyBorder="1" applyAlignment="1">
      <alignment horizontal="center" vertical="center" wrapText="1"/>
    </xf>
    <xf numFmtId="0" fontId="9" fillId="9" borderId="2" xfId="0" quotePrefix="1" applyFont="1" applyFill="1" applyBorder="1" applyAlignment="1">
      <alignment horizontal="center" vertical="center" wrapText="1"/>
    </xf>
    <xf numFmtId="0" fontId="9" fillId="9" borderId="2" xfId="0" applyFont="1" applyFill="1" applyBorder="1" applyAlignment="1">
      <alignment horizontal="left" vertical="center" wrapText="1"/>
    </xf>
    <xf numFmtId="1" fontId="9" fillId="3" borderId="2" xfId="0" applyNumberFormat="1" applyFont="1" applyFill="1" applyBorder="1" applyAlignment="1">
      <alignment horizontal="center" vertical="center" wrapText="1"/>
    </xf>
    <xf numFmtId="49" fontId="9" fillId="10" borderId="2" xfId="0" applyNumberFormat="1" applyFont="1" applyFill="1" applyBorder="1" applyAlignment="1">
      <alignment horizontal="center" vertical="center" wrapText="1"/>
    </xf>
    <xf numFmtId="3" fontId="10" fillId="11" borderId="2" xfId="0" applyNumberFormat="1" applyFont="1" applyFill="1" applyBorder="1" applyAlignment="1">
      <alignment horizontal="center" vertical="center" wrapText="1"/>
    </xf>
    <xf numFmtId="3" fontId="0" fillId="2" borderId="2" xfId="3" applyNumberFormat="1" applyFont="1" applyBorder="1" applyAlignment="1">
      <alignment vertical="center" wrapText="1"/>
    </xf>
    <xf numFmtId="3" fontId="0" fillId="4" borderId="2" xfId="3" applyNumberFormat="1" applyFont="1" applyFill="1" applyBorder="1" applyAlignment="1">
      <alignment vertical="center" wrapText="1"/>
    </xf>
    <xf numFmtId="3" fontId="9" fillId="2" borderId="2" xfId="3" applyNumberFormat="1" applyFont="1" applyBorder="1" applyAlignment="1">
      <alignment vertical="center" wrapText="1"/>
    </xf>
    <xf numFmtId="9" fontId="9" fillId="9" borderId="2" xfId="2" applyFont="1" applyFill="1" applyBorder="1" applyAlignment="1">
      <alignment horizontal="center" vertical="center" wrapText="1"/>
    </xf>
    <xf numFmtId="1" fontId="9" fillId="3" borderId="2" xfId="2" applyNumberFormat="1" applyFont="1" applyFill="1" applyBorder="1" applyAlignment="1">
      <alignment horizontal="center" vertical="center" wrapText="1"/>
    </xf>
    <xf numFmtId="9" fontId="10" fillId="11" borderId="2" xfId="0" applyNumberFormat="1" applyFont="1" applyFill="1" applyBorder="1" applyAlignment="1">
      <alignment horizontal="center" vertical="center" wrapText="1"/>
    </xf>
    <xf numFmtId="0" fontId="10" fillId="11" borderId="2" xfId="0" applyFont="1" applyFill="1" applyBorder="1" applyAlignment="1">
      <alignment horizontal="center" vertical="center" wrapText="1"/>
    </xf>
    <xf numFmtId="0" fontId="2" fillId="9" borderId="2" xfId="0" applyFont="1" applyFill="1" applyBorder="1" applyAlignment="1">
      <alignment horizontal="left" vertical="center" wrapText="1"/>
    </xf>
    <xf numFmtId="10" fontId="9" fillId="9" borderId="2" xfId="2" applyNumberFormat="1" applyFont="1" applyFill="1" applyBorder="1" applyAlignment="1">
      <alignment horizontal="center" vertical="center" wrapText="1"/>
    </xf>
    <xf numFmtId="10" fontId="9" fillId="9" borderId="2" xfId="0" applyNumberFormat="1" applyFont="1" applyFill="1" applyBorder="1" applyAlignment="1">
      <alignment horizontal="center" vertical="center" wrapText="1"/>
    </xf>
    <xf numFmtId="4" fontId="9" fillId="9" borderId="2" xfId="0" applyNumberFormat="1" applyFont="1" applyFill="1" applyBorder="1" applyAlignment="1">
      <alignment horizontal="center" vertical="center" wrapText="1"/>
    </xf>
    <xf numFmtId="9" fontId="9" fillId="9" borderId="2" xfId="0" applyNumberFormat="1" applyFont="1" applyFill="1" applyBorder="1" applyAlignment="1">
      <alignment horizontal="center" vertical="center" wrapText="1"/>
    </xf>
    <xf numFmtId="0" fontId="9" fillId="12" borderId="2" xfId="0" applyFont="1" applyFill="1" applyBorder="1" applyAlignment="1">
      <alignment horizontal="center" vertical="center" wrapText="1"/>
    </xf>
    <xf numFmtId="0" fontId="9" fillId="12" borderId="2" xfId="0" applyFont="1" applyFill="1" applyBorder="1" applyAlignment="1">
      <alignment vertical="center" wrapText="1"/>
    </xf>
    <xf numFmtId="3" fontId="11" fillId="11" borderId="2" xfId="0" applyNumberFormat="1" applyFont="1" applyFill="1" applyBorder="1" applyAlignment="1">
      <alignment horizontal="right" vertical="center" wrapText="1"/>
    </xf>
    <xf numFmtId="0" fontId="2" fillId="9" borderId="2" xfId="0" applyFont="1" applyFill="1" applyBorder="1" applyAlignment="1">
      <alignment vertical="center" wrapText="1"/>
    </xf>
    <xf numFmtId="3" fontId="11" fillId="11" borderId="2" xfId="0" applyNumberFormat="1" applyFont="1" applyFill="1" applyBorder="1" applyAlignment="1">
      <alignment horizontal="center" vertical="center" wrapText="1"/>
    </xf>
    <xf numFmtId="2" fontId="9" fillId="9" borderId="2" xfId="0" applyNumberFormat="1" applyFont="1" applyFill="1" applyBorder="1" applyAlignment="1">
      <alignment horizontal="center" vertical="center" wrapText="1"/>
    </xf>
    <xf numFmtId="10" fontId="10" fillId="11" borderId="2" xfId="0" applyNumberFormat="1" applyFont="1" applyFill="1" applyBorder="1" applyAlignment="1">
      <alignment horizontal="center" vertical="center" wrapText="1"/>
    </xf>
    <xf numFmtId="0" fontId="8" fillId="8" borderId="2" xfId="0" applyFont="1" applyFill="1" applyBorder="1" applyAlignment="1">
      <alignment vertical="center" wrapText="1"/>
    </xf>
    <xf numFmtId="9" fontId="11" fillId="11" borderId="2" xfId="0" applyNumberFormat="1" applyFont="1" applyFill="1" applyBorder="1" applyAlignment="1">
      <alignment horizontal="center" vertical="center" wrapText="1"/>
    </xf>
    <xf numFmtId="3" fontId="0" fillId="2" borderId="2" xfId="3" applyNumberFormat="1" applyFont="1" applyBorder="1" applyAlignment="1">
      <alignment horizontal="center" vertical="center" wrapText="1"/>
    </xf>
    <xf numFmtId="3" fontId="9" fillId="9" borderId="2" xfId="0" applyNumberFormat="1" applyFont="1" applyFill="1" applyBorder="1" applyAlignment="1">
      <alignment horizontal="center" vertical="center" wrapText="1"/>
    </xf>
    <xf numFmtId="3" fontId="2" fillId="2" borderId="2" xfId="3" applyNumberFormat="1" applyFont="1" applyBorder="1" applyAlignment="1">
      <alignment vertical="center" wrapText="1"/>
    </xf>
    <xf numFmtId="3" fontId="0" fillId="2" borderId="2" xfId="3" applyNumberFormat="1" applyFont="1" applyBorder="1" applyAlignment="1">
      <alignment horizontal="right" vertical="center" wrapText="1"/>
    </xf>
    <xf numFmtId="0" fontId="9" fillId="10" borderId="2" xfId="0" applyFont="1" applyFill="1" applyBorder="1" applyAlignment="1">
      <alignment horizontal="center" vertical="center" wrapText="1"/>
    </xf>
    <xf numFmtId="0" fontId="9" fillId="10" borderId="2" xfId="0" applyFont="1" applyFill="1" applyBorder="1" applyAlignment="1">
      <alignment vertical="center" wrapText="1"/>
    </xf>
    <xf numFmtId="0" fontId="9" fillId="9" borderId="2" xfId="4" applyFont="1" applyFill="1" applyBorder="1" applyAlignment="1">
      <alignment horizontal="left" vertical="center" wrapText="1"/>
    </xf>
    <xf numFmtId="3" fontId="10" fillId="11" borderId="2" xfId="4" applyNumberFormat="1" applyFont="1" applyFill="1" applyBorder="1" applyAlignment="1">
      <alignment horizontal="center" vertical="center" wrapText="1"/>
    </xf>
    <xf numFmtId="9" fontId="10" fillId="11" borderId="2" xfId="4" applyNumberFormat="1" applyFont="1" applyFill="1" applyBorder="1" applyAlignment="1">
      <alignment horizontal="center" vertical="center" wrapText="1"/>
    </xf>
    <xf numFmtId="0" fontId="2" fillId="3" borderId="2" xfId="4" applyFont="1" applyFill="1" applyBorder="1" applyAlignment="1">
      <alignment horizontal="left" vertical="center" wrapText="1"/>
    </xf>
    <xf numFmtId="0" fontId="13" fillId="3" borderId="2" xfId="0" applyFont="1" applyFill="1" applyBorder="1" applyAlignment="1">
      <alignment vertical="center" wrapText="1"/>
    </xf>
    <xf numFmtId="3" fontId="14" fillId="11" borderId="2" xfId="0" applyNumberFormat="1" applyFont="1" applyFill="1" applyBorder="1" applyAlignment="1">
      <alignment horizontal="center" vertical="center" wrapText="1"/>
    </xf>
    <xf numFmtId="0" fontId="2" fillId="9" borderId="2" xfId="4" applyFont="1" applyFill="1" applyBorder="1" applyAlignment="1">
      <alignment horizontal="left" vertical="center" wrapText="1"/>
    </xf>
    <xf numFmtId="3" fontId="11" fillId="11" borderId="2" xfId="4" applyNumberFormat="1" applyFont="1" applyFill="1" applyBorder="1" applyAlignment="1">
      <alignment horizontal="center" vertical="center" wrapText="1"/>
    </xf>
    <xf numFmtId="0" fontId="8" fillId="8" borderId="2" xfId="0" applyFont="1" applyFill="1" applyBorder="1" applyAlignment="1" applyProtection="1">
      <alignment horizontal="justify" vertical="center" wrapText="1"/>
      <protection locked="0"/>
    </xf>
    <xf numFmtId="3" fontId="0" fillId="3" borderId="2" xfId="3" applyNumberFormat="1" applyFont="1" applyFill="1" applyBorder="1" applyAlignment="1">
      <alignment vertical="center" wrapText="1"/>
    </xf>
    <xf numFmtId="3" fontId="13" fillId="2" borderId="2" xfId="3" applyNumberFormat="1" applyFont="1" applyBorder="1" applyAlignment="1">
      <alignment vertical="center" wrapText="1"/>
    </xf>
    <xf numFmtId="3" fontId="14" fillId="13" borderId="2" xfId="3" applyNumberFormat="1" applyFont="1" applyFill="1" applyBorder="1" applyAlignment="1">
      <alignment horizontal="center" vertical="center" wrapText="1"/>
    </xf>
    <xf numFmtId="3" fontId="9" fillId="9" borderId="2" xfId="0" applyNumberFormat="1" applyFont="1" applyFill="1" applyBorder="1" applyAlignment="1">
      <alignment horizontal="right" vertical="center" wrapText="1"/>
    </xf>
    <xf numFmtId="0" fontId="2" fillId="9" borderId="3" xfId="0" applyFont="1" applyFill="1" applyBorder="1" applyAlignment="1">
      <alignment horizontal="left" vertical="center" wrapText="1"/>
    </xf>
    <xf numFmtId="3" fontId="9" fillId="9" borderId="3" xfId="0" applyNumberFormat="1" applyFont="1" applyFill="1" applyBorder="1" applyAlignment="1">
      <alignment horizontal="center" vertical="center" wrapText="1"/>
    </xf>
    <xf numFmtId="1" fontId="9" fillId="3" borderId="3" xfId="0" applyNumberFormat="1" applyFont="1" applyFill="1" applyBorder="1" applyAlignment="1">
      <alignment horizontal="center" vertical="center" wrapText="1"/>
    </xf>
    <xf numFmtId="0" fontId="2" fillId="14" borderId="2" xfId="0" applyFont="1" applyFill="1" applyBorder="1" applyAlignment="1">
      <alignment horizontal="left" vertical="center" wrapText="1"/>
    </xf>
    <xf numFmtId="3" fontId="9" fillId="14" borderId="2" xfId="0" applyNumberFormat="1" applyFont="1" applyFill="1" applyBorder="1" applyAlignment="1">
      <alignment horizontal="center" vertical="center" wrapText="1"/>
    </xf>
    <xf numFmtId="1" fontId="9" fillId="15" borderId="2" xfId="0" applyNumberFormat="1" applyFont="1" applyFill="1" applyBorder="1" applyAlignment="1">
      <alignment horizontal="center" vertical="center" wrapText="1"/>
    </xf>
    <xf numFmtId="0" fontId="8" fillId="16" borderId="2" xfId="0" applyFont="1" applyFill="1" applyBorder="1" applyAlignment="1">
      <alignment vertical="center" wrapText="1"/>
    </xf>
    <xf numFmtId="0" fontId="8" fillId="16" borderId="2" xfId="0" applyFont="1" applyFill="1" applyBorder="1" applyAlignment="1" applyProtection="1">
      <alignment vertical="center" wrapText="1"/>
      <protection locked="0"/>
    </xf>
    <xf numFmtId="0" fontId="9" fillId="17" borderId="2" xfId="0" applyFont="1" applyFill="1" applyBorder="1" applyAlignment="1">
      <alignment vertical="center" wrapText="1"/>
    </xf>
    <xf numFmtId="49" fontId="9" fillId="17" borderId="2" xfId="0" applyNumberFormat="1" applyFont="1" applyFill="1" applyBorder="1" applyAlignment="1">
      <alignment horizontal="center" vertical="center" wrapText="1"/>
    </xf>
    <xf numFmtId="0" fontId="9" fillId="17" borderId="2" xfId="0" applyFont="1" applyFill="1" applyBorder="1" applyAlignment="1">
      <alignment horizontal="center" vertical="center" wrapText="1"/>
    </xf>
    <xf numFmtId="3" fontId="9" fillId="17" borderId="2" xfId="0" applyNumberFormat="1" applyFont="1" applyFill="1" applyBorder="1" applyAlignment="1">
      <alignment vertical="center" wrapText="1"/>
    </xf>
    <xf numFmtId="3" fontId="0" fillId="17" borderId="2" xfId="3" applyNumberFormat="1" applyFont="1" applyFill="1" applyBorder="1" applyAlignment="1">
      <alignment vertical="center" wrapText="1"/>
    </xf>
    <xf numFmtId="0" fontId="8" fillId="16" borderId="2" xfId="0" applyFont="1" applyFill="1" applyBorder="1" applyAlignment="1">
      <alignment horizontal="justify" vertical="center" wrapText="1"/>
    </xf>
    <xf numFmtId="3" fontId="10" fillId="18" borderId="2" xfId="0" applyNumberFormat="1" applyFont="1" applyFill="1" applyBorder="1" applyAlignment="1">
      <alignment horizontal="center" vertical="center" wrapText="1"/>
    </xf>
    <xf numFmtId="0" fontId="9" fillId="17" borderId="2" xfId="0" applyFont="1" applyFill="1" applyBorder="1" applyAlignment="1">
      <alignment horizontal="left" vertical="center" wrapText="1"/>
    </xf>
    <xf numFmtId="10" fontId="9" fillId="17" borderId="2" xfId="2" applyNumberFormat="1" applyFont="1" applyFill="1" applyBorder="1" applyAlignment="1">
      <alignment horizontal="center" vertical="center" wrapText="1"/>
    </xf>
    <xf numFmtId="3" fontId="9" fillId="17" borderId="2" xfId="0" applyNumberFormat="1" applyFont="1" applyFill="1" applyBorder="1" applyAlignment="1">
      <alignment horizontal="right" vertical="center" wrapText="1"/>
    </xf>
    <xf numFmtId="0" fontId="2" fillId="17" borderId="2" xfId="0" applyFont="1" applyFill="1" applyBorder="1" applyAlignment="1">
      <alignment vertical="center" wrapText="1"/>
    </xf>
    <xf numFmtId="1" fontId="9" fillId="9" borderId="2" xfId="0" applyNumberFormat="1" applyFont="1" applyFill="1" applyBorder="1" applyAlignment="1">
      <alignment vertical="center" wrapText="1"/>
    </xf>
    <xf numFmtId="0" fontId="9" fillId="3" borderId="2" xfId="0" applyFont="1" applyFill="1" applyBorder="1" applyAlignment="1">
      <alignment horizontal="left" vertical="center" wrapText="1"/>
    </xf>
    <xf numFmtId="0" fontId="13" fillId="9" borderId="2" xfId="0" applyFont="1" applyFill="1" applyBorder="1" applyAlignment="1">
      <alignment vertical="center" wrapText="1"/>
    </xf>
    <xf numFmtId="1" fontId="14" fillId="11" borderId="2" xfId="0" applyNumberFormat="1" applyFont="1" applyFill="1" applyBorder="1" applyAlignment="1">
      <alignment horizontal="center" vertical="center" wrapText="1"/>
    </xf>
    <xf numFmtId="1" fontId="11" fillId="11" borderId="2" xfId="0" applyNumberFormat="1" applyFont="1" applyFill="1" applyBorder="1" applyAlignment="1">
      <alignment horizontal="center" vertical="center" wrapText="1"/>
    </xf>
    <xf numFmtId="9" fontId="14" fillId="11" borderId="2" xfId="0" applyNumberFormat="1" applyFont="1" applyFill="1" applyBorder="1" applyAlignment="1">
      <alignment horizontal="center" vertical="center" wrapText="1"/>
    </xf>
    <xf numFmtId="0" fontId="8" fillId="19" borderId="2" xfId="0" applyFont="1" applyFill="1" applyBorder="1" applyAlignment="1">
      <alignment vertical="center" wrapText="1"/>
    </xf>
    <xf numFmtId="165" fontId="9" fillId="9" borderId="2" xfId="5" applyNumberFormat="1" applyFont="1" applyFill="1" applyBorder="1" applyAlignment="1">
      <alignment horizontal="left" vertical="center" wrapText="1"/>
    </xf>
    <xf numFmtId="3" fontId="10" fillId="11" borderId="2" xfId="5" applyNumberFormat="1" applyFont="1" applyFill="1" applyBorder="1" applyAlignment="1">
      <alignment horizontal="center" vertical="center" wrapText="1"/>
    </xf>
    <xf numFmtId="0" fontId="8" fillId="19" borderId="2" xfId="0" applyFont="1" applyFill="1" applyBorder="1" applyAlignment="1">
      <alignment horizontal="left" vertical="center" wrapText="1"/>
    </xf>
    <xf numFmtId="3" fontId="10" fillId="11" borderId="4" xfId="0" applyNumberFormat="1" applyFont="1" applyFill="1" applyBorder="1" applyAlignment="1">
      <alignment horizontal="center" vertical="center" wrapText="1"/>
    </xf>
    <xf numFmtId="0" fontId="8" fillId="19" borderId="2" xfId="0" applyFont="1" applyFill="1" applyBorder="1" applyAlignment="1">
      <alignment horizontal="justify" vertical="center" wrapText="1"/>
    </xf>
    <xf numFmtId="0" fontId="10" fillId="20" borderId="2" xfId="0" applyFont="1" applyFill="1" applyBorder="1" applyAlignment="1">
      <alignment horizontal="center" vertical="center" wrapText="1"/>
    </xf>
    <xf numFmtId="0" fontId="10" fillId="20" borderId="2" xfId="0" applyFont="1" applyFill="1" applyBorder="1" applyAlignment="1">
      <alignment vertical="center" wrapText="1"/>
    </xf>
    <xf numFmtId="49" fontId="10" fillId="20" borderId="2" xfId="0" applyNumberFormat="1" applyFont="1" applyFill="1" applyBorder="1" applyAlignment="1">
      <alignment horizontal="center" vertical="center" wrapText="1"/>
    </xf>
    <xf numFmtId="0" fontId="10" fillId="20" borderId="2" xfId="0" applyFont="1" applyFill="1" applyBorder="1" applyAlignment="1">
      <alignment horizontal="left" vertical="center" wrapText="1"/>
    </xf>
    <xf numFmtId="0" fontId="11" fillId="20" borderId="2" xfId="0" applyFont="1" applyFill="1" applyBorder="1" applyAlignment="1">
      <alignment horizontal="left" vertical="center" wrapText="1"/>
    </xf>
    <xf numFmtId="9" fontId="10" fillId="20" borderId="2" xfId="0" applyNumberFormat="1" applyFont="1" applyFill="1" applyBorder="1" applyAlignment="1">
      <alignment horizontal="center" vertical="center" wrapText="1"/>
    </xf>
    <xf numFmtId="1" fontId="10" fillId="21" borderId="2" xfId="0" applyNumberFormat="1" applyFont="1" applyFill="1" applyBorder="1" applyAlignment="1">
      <alignment horizontal="center" vertical="center" wrapText="1"/>
    </xf>
    <xf numFmtId="3" fontId="10" fillId="22" borderId="2" xfId="0" applyNumberFormat="1" applyFont="1" applyFill="1" applyBorder="1" applyAlignment="1">
      <alignment horizontal="center" vertical="center" wrapText="1"/>
    </xf>
    <xf numFmtId="3" fontId="0" fillId="20" borderId="2" xfId="0" applyNumberFormat="1" applyFill="1" applyBorder="1" applyAlignment="1">
      <alignment horizontal="right" vertical="center" wrapText="1"/>
    </xf>
    <xf numFmtId="3" fontId="0" fillId="20" borderId="2" xfId="0" applyNumberFormat="1" applyFill="1" applyBorder="1" applyAlignment="1">
      <alignment vertical="center" wrapText="1"/>
    </xf>
    <xf numFmtId="9" fontId="10" fillId="22" borderId="2" xfId="0" applyNumberFormat="1" applyFont="1" applyFill="1" applyBorder="1" applyAlignment="1">
      <alignment horizontal="center" vertical="center" wrapText="1"/>
    </xf>
    <xf numFmtId="166" fontId="9" fillId="9" borderId="2" xfId="2" applyNumberFormat="1" applyFont="1" applyFill="1" applyBorder="1" applyAlignment="1">
      <alignment horizontal="center" vertical="center" wrapText="1"/>
    </xf>
    <xf numFmtId="0" fontId="9" fillId="9" borderId="2" xfId="6" applyFont="1" applyFill="1" applyBorder="1" applyAlignment="1">
      <alignment horizontal="left" vertical="center" wrapText="1"/>
    </xf>
    <xf numFmtId="3" fontId="10" fillId="11" borderId="2" xfId="6" applyNumberFormat="1" applyFont="1" applyFill="1" applyBorder="1" applyAlignment="1">
      <alignment horizontal="center" vertical="center" wrapText="1"/>
    </xf>
    <xf numFmtId="10" fontId="11" fillId="11" borderId="2" xfId="0" applyNumberFormat="1" applyFont="1" applyFill="1" applyBorder="1" applyAlignment="1">
      <alignment horizontal="center" vertical="center" wrapText="1"/>
    </xf>
    <xf numFmtId="166" fontId="11" fillId="11" borderId="2" xfId="0" applyNumberFormat="1" applyFont="1" applyFill="1" applyBorder="1" applyAlignment="1">
      <alignment horizontal="center" vertical="center" wrapText="1"/>
    </xf>
    <xf numFmtId="0" fontId="8" fillId="19" borderId="2" xfId="0" applyFont="1" applyFill="1" applyBorder="1" applyAlignment="1">
      <alignment horizontal="center" vertical="center" wrapText="1"/>
    </xf>
    <xf numFmtId="0" fontId="8" fillId="23" borderId="2" xfId="0" applyFont="1" applyFill="1" applyBorder="1" applyAlignment="1">
      <alignment vertical="center" wrapText="1"/>
    </xf>
    <xf numFmtId="0" fontId="2" fillId="3" borderId="2" xfId="0" applyFont="1" applyFill="1" applyBorder="1" applyAlignment="1">
      <alignment horizontal="left" vertical="center" wrapText="1"/>
    </xf>
    <xf numFmtId="3" fontId="2" fillId="2" borderId="2" xfId="3" applyNumberFormat="1" applyFont="1" applyBorder="1" applyAlignment="1">
      <alignment horizontal="left" vertical="center" wrapText="1" indent="2"/>
    </xf>
    <xf numFmtId="3" fontId="15" fillId="17" borderId="2" xfId="0" applyNumberFormat="1" applyFont="1" applyFill="1" applyBorder="1" applyAlignment="1">
      <alignment horizontal="right" vertical="center" wrapText="1"/>
    </xf>
    <xf numFmtId="3" fontId="15" fillId="17" borderId="2" xfId="0" applyNumberFormat="1" applyFont="1" applyFill="1" applyBorder="1" applyAlignment="1">
      <alignment vertical="center" wrapText="1"/>
    </xf>
    <xf numFmtId="0" fontId="9" fillId="9" borderId="2" xfId="0" applyFont="1" applyFill="1" applyBorder="1" applyAlignment="1">
      <alignment horizontal="justify" vertical="center" wrapText="1"/>
    </xf>
    <xf numFmtId="0" fontId="11" fillId="11" borderId="2" xfId="0" applyFont="1" applyFill="1" applyBorder="1" applyAlignment="1">
      <alignment horizontal="center" vertical="center" wrapText="1"/>
    </xf>
    <xf numFmtId="0" fontId="8" fillId="0" borderId="2" xfId="0" applyFont="1" applyBorder="1" applyAlignment="1">
      <alignment horizontal="justify" vertical="center" wrapText="1"/>
    </xf>
    <xf numFmtId="3" fontId="13" fillId="9" borderId="2" xfId="0" applyNumberFormat="1" applyFont="1" applyFill="1" applyBorder="1" applyAlignment="1">
      <alignment horizontal="center" vertical="center" wrapText="1"/>
    </xf>
    <xf numFmtId="9" fontId="13" fillId="9" borderId="2" xfId="0" applyNumberFormat="1" applyFont="1" applyFill="1" applyBorder="1" applyAlignment="1">
      <alignment horizontal="center" vertical="center" wrapText="1"/>
    </xf>
    <xf numFmtId="3" fontId="9" fillId="4" borderId="2" xfId="3" applyNumberFormat="1" applyFont="1" applyFill="1" applyBorder="1" applyAlignment="1">
      <alignment vertical="center" wrapText="1"/>
    </xf>
    <xf numFmtId="10" fontId="10" fillId="3" borderId="2" xfId="0" applyNumberFormat="1" applyFont="1" applyFill="1" applyBorder="1" applyAlignment="1">
      <alignment horizontal="center" vertical="center" wrapText="1"/>
    </xf>
    <xf numFmtId="3" fontId="0" fillId="0" borderId="0" xfId="0" applyNumberFormat="1" applyAlignment="1">
      <alignment wrapText="1"/>
    </xf>
    <xf numFmtId="0" fontId="9" fillId="0" borderId="0" xfId="0" applyFont="1" applyAlignment="1">
      <alignment wrapText="1"/>
    </xf>
    <xf numFmtId="3" fontId="9" fillId="0" borderId="0" xfId="0" applyNumberFormat="1" applyFont="1" applyAlignment="1">
      <alignment wrapText="1"/>
    </xf>
    <xf numFmtId="3" fontId="0" fillId="4" borderId="0" xfId="0" applyNumberFormat="1" applyFill="1" applyAlignment="1">
      <alignment wrapText="1"/>
    </xf>
    <xf numFmtId="0" fontId="6" fillId="24" borderId="5" xfId="0" applyFont="1" applyFill="1" applyBorder="1" applyAlignment="1">
      <alignment horizontal="center" vertical="center" wrapText="1"/>
    </xf>
    <xf numFmtId="0" fontId="16" fillId="25" borderId="2" xfId="0" applyFont="1" applyFill="1" applyBorder="1"/>
    <xf numFmtId="0" fontId="16" fillId="25" borderId="2" xfId="0" applyFont="1" applyFill="1" applyBorder="1" applyAlignment="1">
      <alignment horizontal="left"/>
    </xf>
    <xf numFmtId="0" fontId="16" fillId="26" borderId="2" xfId="0" applyFont="1" applyFill="1" applyBorder="1"/>
    <xf numFmtId="0" fontId="16" fillId="26" borderId="2" xfId="0" applyFont="1" applyFill="1" applyBorder="1" applyAlignment="1">
      <alignment horizontal="left"/>
    </xf>
    <xf numFmtId="0" fontId="17" fillId="16" borderId="2" xfId="0" applyFont="1" applyFill="1" applyBorder="1"/>
    <xf numFmtId="0" fontId="16" fillId="0" borderId="0" xfId="0" applyFont="1"/>
    <xf numFmtId="1" fontId="9" fillId="4" borderId="2" xfId="0" applyNumberFormat="1" applyFont="1" applyFill="1" applyBorder="1" applyAlignment="1">
      <alignment horizontal="center" vertical="center" wrapText="1"/>
    </xf>
    <xf numFmtId="1" fontId="9" fillId="4" borderId="2" xfId="2" applyNumberFormat="1" applyFont="1" applyFill="1" applyBorder="1" applyAlignment="1">
      <alignment horizontal="center" vertical="center" wrapText="1"/>
    </xf>
    <xf numFmtId="1" fontId="0" fillId="0" borderId="0" xfId="0" applyNumberFormat="1" applyAlignment="1">
      <alignment wrapText="1"/>
    </xf>
    <xf numFmtId="0" fontId="9" fillId="3" borderId="2" xfId="0" applyFont="1" applyFill="1" applyBorder="1" applyAlignment="1">
      <alignment horizontal="center" vertical="center" wrapText="1"/>
    </xf>
    <xf numFmtId="9" fontId="9" fillId="3" borderId="2" xfId="2" applyFont="1" applyFill="1" applyBorder="1" applyAlignment="1">
      <alignment horizontal="center" vertical="center" wrapText="1"/>
    </xf>
    <xf numFmtId="4" fontId="9" fillId="3" borderId="2" xfId="0" applyNumberFormat="1" applyFont="1" applyFill="1" applyBorder="1" applyAlignment="1">
      <alignment horizontal="center" vertical="center" wrapText="1"/>
    </xf>
    <xf numFmtId="10" fontId="9" fillId="3" borderId="2" xfId="2" applyNumberFormat="1" applyFont="1" applyFill="1" applyBorder="1" applyAlignment="1">
      <alignment horizontal="center" vertical="center" wrapText="1"/>
    </xf>
    <xf numFmtId="166" fontId="9" fillId="3" borderId="2" xfId="2" applyNumberFormat="1" applyFont="1" applyFill="1" applyBorder="1" applyAlignment="1">
      <alignment horizontal="center" vertical="center" wrapText="1"/>
    </xf>
    <xf numFmtId="3" fontId="10" fillId="3" borderId="2" xfId="0" applyNumberFormat="1" applyFont="1" applyFill="1" applyBorder="1" applyAlignment="1">
      <alignment horizontal="center" vertical="center" wrapText="1"/>
    </xf>
    <xf numFmtId="9" fontId="10" fillId="3" borderId="2"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1" fontId="10" fillId="3" borderId="2" xfId="0" applyNumberFormat="1" applyFont="1" applyFill="1" applyBorder="1" applyAlignment="1">
      <alignment horizontal="center" vertical="center" wrapText="1"/>
    </xf>
    <xf numFmtId="0" fontId="23" fillId="26" borderId="2" xfId="0" applyFont="1" applyFill="1" applyBorder="1" applyAlignment="1">
      <alignment horizontal="center" vertical="center" wrapText="1"/>
    </xf>
    <xf numFmtId="0" fontId="24" fillId="0" borderId="0" xfId="0" applyFont="1" applyAlignment="1">
      <alignment vertical="center" wrapText="1"/>
    </xf>
    <xf numFmtId="0" fontId="24" fillId="0" borderId="0" xfId="0" applyFont="1" applyAlignment="1">
      <alignment horizontal="center" vertical="center" wrapText="1"/>
    </xf>
    <xf numFmtId="170" fontId="25" fillId="0" borderId="0" xfId="0" applyNumberFormat="1" applyFont="1" applyAlignment="1">
      <alignment vertical="center"/>
    </xf>
    <xf numFmtId="0" fontId="25" fillId="0" borderId="0" xfId="0" applyFont="1" applyAlignment="1">
      <alignment vertical="center"/>
    </xf>
    <xf numFmtId="49" fontId="25" fillId="0" borderId="0" xfId="0" applyNumberFormat="1" applyFont="1" applyAlignment="1">
      <alignment vertical="center"/>
    </xf>
    <xf numFmtId="49" fontId="25" fillId="0" borderId="0" xfId="0" applyNumberFormat="1" applyFont="1" applyAlignment="1">
      <alignment horizontal="center" vertical="center"/>
    </xf>
    <xf numFmtId="0" fontId="25" fillId="0" borderId="0" xfId="0" applyFont="1" applyAlignment="1">
      <alignment horizontal="center" vertical="center"/>
    </xf>
    <xf numFmtId="0" fontId="25" fillId="0" borderId="0" xfId="0" applyFont="1" applyAlignment="1">
      <alignment horizontal="left" vertical="center"/>
    </xf>
    <xf numFmtId="0" fontId="25" fillId="0" borderId="0" xfId="0" applyFont="1"/>
    <xf numFmtId="0" fontId="26" fillId="3" borderId="10" xfId="0" applyFont="1" applyFill="1" applyBorder="1" applyAlignment="1">
      <alignment horizontal="center" vertical="center" wrapText="1"/>
    </xf>
    <xf numFmtId="0" fontId="29" fillId="0" borderId="0" xfId="0" applyFont="1" applyAlignment="1">
      <alignment vertical="center"/>
    </xf>
    <xf numFmtId="0" fontId="30" fillId="0" borderId="0" xfId="0" applyFont="1" applyAlignment="1">
      <alignment horizontal="center" vertical="center" wrapText="1"/>
    </xf>
    <xf numFmtId="49" fontId="12" fillId="0" borderId="2" xfId="0" applyNumberFormat="1" applyFont="1" applyBorder="1" applyAlignment="1">
      <alignment horizontal="center" vertical="center" wrapText="1"/>
    </xf>
    <xf numFmtId="0" fontId="12" fillId="0" borderId="2" xfId="0" applyFont="1" applyBorder="1" applyAlignment="1">
      <alignment vertical="center" wrapText="1"/>
    </xf>
    <xf numFmtId="0" fontId="29" fillId="0" borderId="2" xfId="0" applyFont="1" applyBorder="1" applyAlignment="1">
      <alignment vertical="center" wrapText="1"/>
    </xf>
    <xf numFmtId="0" fontId="12" fillId="0" borderId="2" xfId="0" applyFont="1" applyBorder="1" applyAlignment="1">
      <alignment horizontal="center" vertical="center" wrapText="1"/>
    </xf>
    <xf numFmtId="2" fontId="12" fillId="0" borderId="2" xfId="0" applyNumberFormat="1" applyFont="1" applyBorder="1" applyAlignment="1">
      <alignment horizontal="center" vertical="center" wrapText="1"/>
    </xf>
    <xf numFmtId="10" fontId="12" fillId="0" borderId="2" xfId="2" applyNumberFormat="1" applyFont="1" applyFill="1" applyBorder="1" applyAlignment="1">
      <alignment horizontal="center" vertical="center" wrapText="1"/>
    </xf>
    <xf numFmtId="0" fontId="26" fillId="0" borderId="2" xfId="0" applyFont="1" applyBorder="1" applyAlignment="1">
      <alignment horizontal="center" vertical="center" wrapText="1"/>
    </xf>
    <xf numFmtId="0" fontId="25" fillId="0" borderId="2" xfId="0" applyFont="1" applyBorder="1" applyAlignment="1">
      <alignment horizontal="center" vertical="center" wrapText="1"/>
    </xf>
    <xf numFmtId="0" fontId="29" fillId="0" borderId="0" xfId="0" applyFont="1" applyAlignment="1">
      <alignment horizontal="center" vertical="center"/>
    </xf>
    <xf numFmtId="4" fontId="12" fillId="0" borderId="2" xfId="0" applyNumberFormat="1" applyFont="1" applyBorder="1" applyAlignment="1">
      <alignment horizontal="center" vertical="center" wrapText="1"/>
    </xf>
    <xf numFmtId="171" fontId="12" fillId="0" borderId="2" xfId="0" applyNumberFormat="1" applyFont="1" applyBorder="1" applyAlignment="1">
      <alignment horizontal="center" vertical="center" wrapText="1"/>
    </xf>
    <xf numFmtId="1" fontId="12" fillId="0" borderId="2" xfId="0" applyNumberFormat="1" applyFont="1" applyBorder="1" applyAlignment="1">
      <alignment horizontal="center" vertical="center" wrapText="1"/>
    </xf>
    <xf numFmtId="0" fontId="30" fillId="26" borderId="2" xfId="0" applyFont="1" applyFill="1" applyBorder="1" applyAlignment="1">
      <alignment horizontal="center" vertical="center" wrapText="1"/>
    </xf>
    <xf numFmtId="0" fontId="31" fillId="26" borderId="2" xfId="0" applyFont="1" applyFill="1" applyBorder="1" applyAlignment="1">
      <alignment horizontal="center" vertical="center" wrapText="1"/>
    </xf>
    <xf numFmtId="0" fontId="30" fillId="3" borderId="2" xfId="0" applyFont="1" applyFill="1" applyBorder="1" applyAlignment="1">
      <alignment horizontal="center" vertical="center" wrapText="1"/>
    </xf>
    <xf numFmtId="0" fontId="29" fillId="3" borderId="2" xfId="0" applyFont="1" applyFill="1" applyBorder="1" applyAlignment="1">
      <alignment horizontal="center" vertical="center"/>
    </xf>
    <xf numFmtId="0" fontId="25" fillId="0" borderId="5" xfId="0" applyFont="1" applyBorder="1" applyAlignment="1">
      <alignment horizontal="center" vertical="center" wrapText="1"/>
    </xf>
    <xf numFmtId="0" fontId="25" fillId="0" borderId="5" xfId="0" applyFont="1" applyBorder="1" applyAlignment="1">
      <alignment horizontal="left" vertical="center" wrapText="1"/>
    </xf>
    <xf numFmtId="2" fontId="25" fillId="0" borderId="5" xfId="0" applyNumberFormat="1" applyFont="1" applyBorder="1" applyAlignment="1">
      <alignment horizontal="center" vertical="center" wrapText="1"/>
    </xf>
    <xf numFmtId="10" fontId="25" fillId="0" borderId="5" xfId="2" applyNumberFormat="1" applyFont="1" applyFill="1" applyBorder="1" applyAlignment="1">
      <alignment horizontal="center" vertical="center" wrapText="1"/>
    </xf>
    <xf numFmtId="9" fontId="25" fillId="0" borderId="5" xfId="2" applyFont="1" applyFill="1" applyBorder="1" applyAlignment="1">
      <alignment horizontal="center" vertical="center" wrapText="1"/>
    </xf>
    <xf numFmtId="0" fontId="25" fillId="0" borderId="2" xfId="0" applyFont="1" applyBorder="1" applyAlignment="1">
      <alignment horizontal="left" vertical="center" wrapText="1"/>
    </xf>
    <xf numFmtId="2" fontId="25" fillId="0" borderId="2" xfId="0" applyNumberFormat="1" applyFont="1" applyBorder="1" applyAlignment="1">
      <alignment horizontal="center" vertical="center" wrapText="1"/>
    </xf>
    <xf numFmtId="10" fontId="25" fillId="0" borderId="2" xfId="2" applyNumberFormat="1" applyFont="1" applyFill="1" applyBorder="1" applyAlignment="1">
      <alignment horizontal="center" vertical="center" wrapText="1"/>
    </xf>
    <xf numFmtId="9" fontId="25" fillId="0" borderId="2" xfId="2" applyFont="1" applyFill="1" applyBorder="1" applyAlignment="1">
      <alignment horizontal="center" vertical="center" wrapText="1"/>
    </xf>
    <xf numFmtId="2" fontId="32" fillId="0" borderId="2" xfId="0" applyNumberFormat="1" applyFont="1" applyBorder="1" applyAlignment="1">
      <alignment horizontal="center" vertical="center" wrapText="1"/>
    </xf>
    <xf numFmtId="0" fontId="33" fillId="0" borderId="0" xfId="0" applyFont="1" applyAlignment="1">
      <alignment vertical="center"/>
    </xf>
    <xf numFmtId="0" fontId="33" fillId="0" borderId="0" xfId="0" applyFont="1" applyAlignment="1">
      <alignment horizontal="center" vertical="center"/>
    </xf>
    <xf numFmtId="0" fontId="33" fillId="27" borderId="0" xfId="0" applyFont="1" applyFill="1"/>
    <xf numFmtId="0" fontId="35" fillId="28" borderId="0" xfId="0" applyFont="1" applyFill="1"/>
    <xf numFmtId="0" fontId="35" fillId="28" borderId="0" xfId="0" applyFont="1" applyFill="1" applyAlignment="1">
      <alignment horizontal="center"/>
    </xf>
    <xf numFmtId="172" fontId="35" fillId="28" borderId="0" xfId="7" applyNumberFormat="1" applyFont="1" applyFill="1" applyAlignment="1">
      <alignment horizontal="left" vertical="center"/>
    </xf>
    <xf numFmtId="0" fontId="36" fillId="28" borderId="0" xfId="0" applyFont="1" applyFill="1" applyAlignment="1">
      <alignment horizontal="left" vertical="center"/>
    </xf>
    <xf numFmtId="0" fontId="35" fillId="28" borderId="0" xfId="0" applyFont="1" applyFill="1" applyAlignment="1">
      <alignment horizontal="left" vertical="center" wrapText="1"/>
    </xf>
    <xf numFmtId="0" fontId="36" fillId="27" borderId="0" xfId="0" applyFont="1" applyFill="1"/>
    <xf numFmtId="0" fontId="35" fillId="29" borderId="0" xfId="0" applyFont="1" applyFill="1"/>
    <xf numFmtId="0" fontId="35" fillId="29" borderId="0" xfId="0" applyFont="1" applyFill="1" applyAlignment="1">
      <alignment horizontal="center"/>
    </xf>
    <xf numFmtId="0" fontId="36" fillId="29" borderId="0" xfId="0" applyFont="1" applyFill="1"/>
    <xf numFmtId="172" fontId="35" fillId="29" borderId="0" xfId="7" applyNumberFormat="1" applyFont="1" applyFill="1" applyAlignment="1">
      <alignment horizontal="left" vertical="center"/>
    </xf>
    <xf numFmtId="0" fontId="36" fillId="29" borderId="0" xfId="0" applyFont="1" applyFill="1" applyAlignment="1">
      <alignment horizontal="left" vertical="center"/>
    </xf>
    <xf numFmtId="0" fontId="35" fillId="29" borderId="0" xfId="0" applyFont="1" applyFill="1" applyAlignment="1">
      <alignment horizontal="left" vertical="center" wrapText="1"/>
    </xf>
    <xf numFmtId="0" fontId="36" fillId="29" borderId="0" xfId="0" applyFont="1" applyFill="1" applyAlignment="1">
      <alignment horizontal="left" vertical="center" wrapText="1"/>
    </xf>
    <xf numFmtId="0" fontId="36" fillId="30" borderId="0" xfId="0" applyFont="1" applyFill="1"/>
    <xf numFmtId="0" fontId="36" fillId="30" borderId="0" xfId="0" applyFont="1" applyFill="1" applyAlignment="1">
      <alignment horizontal="center"/>
    </xf>
    <xf numFmtId="0" fontId="37" fillId="30" borderId="0" xfId="0" applyFont="1" applyFill="1"/>
    <xf numFmtId="0" fontId="37" fillId="30" borderId="0" xfId="8" applyFont="1" applyFill="1" applyAlignment="1">
      <alignment horizontal="left" vertical="center" readingOrder="1"/>
    </xf>
    <xf numFmtId="0" fontId="37" fillId="30" borderId="0" xfId="0" applyFont="1" applyFill="1" applyAlignment="1">
      <alignment horizontal="left" vertical="center"/>
    </xf>
    <xf numFmtId="0" fontId="37" fillId="30" borderId="0" xfId="8" applyFont="1" applyFill="1" applyAlignment="1">
      <alignment horizontal="left" vertical="center" wrapText="1" readingOrder="1"/>
    </xf>
    <xf numFmtId="0" fontId="37" fillId="27" borderId="0" xfId="0" applyFont="1" applyFill="1"/>
    <xf numFmtId="0" fontId="36" fillId="31" borderId="0" xfId="0" applyFont="1" applyFill="1"/>
    <xf numFmtId="0" fontId="36" fillId="31" borderId="0" xfId="0" applyFont="1" applyFill="1" applyAlignment="1">
      <alignment horizontal="center"/>
    </xf>
    <xf numFmtId="0" fontId="36" fillId="31" borderId="0" xfId="0" applyFont="1" applyFill="1" applyAlignment="1">
      <alignment horizontal="left" vertical="center"/>
    </xf>
    <xf numFmtId="0" fontId="36" fillId="31" borderId="0" xfId="0" applyFont="1" applyFill="1" applyAlignment="1">
      <alignment vertical="center" wrapText="1"/>
    </xf>
    <xf numFmtId="0" fontId="36" fillId="17" borderId="0" xfId="0" applyFont="1" applyFill="1"/>
    <xf numFmtId="0" fontId="36" fillId="17" borderId="0" xfId="0" applyFont="1" applyFill="1" applyAlignment="1">
      <alignment horizontal="center"/>
    </xf>
    <xf numFmtId="0" fontId="36" fillId="17" borderId="0" xfId="0" applyFont="1" applyFill="1" applyAlignment="1">
      <alignment horizontal="left" vertical="center"/>
    </xf>
    <xf numFmtId="0" fontId="36" fillId="17" borderId="0" xfId="0" applyFont="1" applyFill="1" applyAlignment="1">
      <alignment vertical="center" wrapText="1"/>
    </xf>
    <xf numFmtId="0" fontId="36" fillId="27" borderId="0" xfId="0" applyFont="1" applyFill="1" applyAlignment="1">
      <alignment horizontal="center"/>
    </xf>
    <xf numFmtId="0" fontId="36" fillId="27" borderId="0" xfId="0" applyFont="1" applyFill="1" applyAlignment="1">
      <alignment horizontal="left" vertical="center"/>
    </xf>
    <xf numFmtId="0" fontId="36" fillId="27" borderId="0" xfId="0" applyFont="1" applyFill="1" applyAlignment="1">
      <alignment vertical="center" wrapText="1"/>
    </xf>
    <xf numFmtId="0" fontId="33" fillId="27" borderId="0" xfId="0" applyFont="1" applyFill="1" applyAlignment="1">
      <alignment horizontal="center"/>
    </xf>
    <xf numFmtId="0" fontId="33" fillId="27" borderId="0" xfId="0" applyFont="1" applyFill="1" applyAlignment="1">
      <alignment horizontal="left" vertical="center"/>
    </xf>
    <xf numFmtId="0" fontId="33" fillId="27" borderId="0" xfId="0" applyFont="1" applyFill="1" applyAlignment="1">
      <alignment vertical="center" wrapText="1"/>
    </xf>
    <xf numFmtId="0" fontId="36" fillId="32" borderId="0" xfId="0" applyFont="1" applyFill="1"/>
    <xf numFmtId="0" fontId="38" fillId="27" borderId="0" xfId="0" applyFont="1" applyFill="1" applyAlignment="1">
      <alignment horizontal="left" vertical="center"/>
    </xf>
    <xf numFmtId="0" fontId="33" fillId="32" borderId="0" xfId="0" applyFont="1" applyFill="1" applyAlignment="1">
      <alignment horizontal="left" vertical="center"/>
    </xf>
    <xf numFmtId="0" fontId="38" fillId="27" borderId="0" xfId="0" applyFont="1" applyFill="1" applyAlignment="1">
      <alignment vertical="center" wrapText="1"/>
    </xf>
    <xf numFmtId="0" fontId="38" fillId="27" borderId="0" xfId="0" applyFont="1" applyFill="1" applyAlignment="1">
      <alignment horizontal="center" vertical="center"/>
    </xf>
    <xf numFmtId="0" fontId="38" fillId="27" borderId="0" xfId="0" applyFont="1" applyFill="1"/>
    <xf numFmtId="0" fontId="38" fillId="27" borderId="0" xfId="0" applyFont="1" applyFill="1" applyAlignment="1">
      <alignment horizontal="center"/>
    </xf>
    <xf numFmtId="0" fontId="39" fillId="33" borderId="0" xfId="0" applyFont="1" applyFill="1" applyAlignment="1">
      <alignment vertical="center" wrapText="1"/>
    </xf>
    <xf numFmtId="0" fontId="40" fillId="27" borderId="0" xfId="0" applyFont="1" applyFill="1"/>
    <xf numFmtId="0" fontId="37" fillId="30" borderId="0" xfId="8" applyFont="1" applyFill="1" applyAlignment="1">
      <alignment vertical="center" wrapText="1"/>
    </xf>
    <xf numFmtId="0" fontId="37" fillId="30" borderId="0" xfId="8" applyFont="1" applyFill="1" applyAlignment="1">
      <alignment wrapText="1"/>
    </xf>
    <xf numFmtId="0" fontId="41" fillId="31" borderId="0" xfId="0" applyFont="1" applyFill="1" applyAlignment="1">
      <alignment horizontal="left" vertical="center"/>
    </xf>
    <xf numFmtId="0" fontId="36" fillId="31" borderId="0" xfId="8" applyFont="1" applyFill="1" applyAlignment="1">
      <alignment wrapText="1"/>
    </xf>
    <xf numFmtId="0" fontId="41" fillId="17" borderId="0" xfId="0" applyFont="1" applyFill="1" applyAlignment="1">
      <alignment horizontal="left" vertical="center"/>
    </xf>
    <xf numFmtId="0" fontId="36" fillId="17" borderId="0" xfId="8" applyFont="1" applyFill="1" applyAlignment="1">
      <alignment vertical="center" wrapText="1"/>
    </xf>
    <xf numFmtId="0" fontId="36" fillId="17" borderId="0" xfId="0" applyFont="1" applyFill="1" applyAlignment="1">
      <alignment wrapText="1"/>
    </xf>
    <xf numFmtId="0" fontId="41" fillId="27" borderId="0" xfId="0" applyFont="1" applyFill="1" applyAlignment="1">
      <alignment horizontal="left" vertical="center"/>
    </xf>
    <xf numFmtId="0" fontId="36" fillId="27" borderId="0" xfId="8" applyFont="1" applyFill="1" applyAlignment="1">
      <alignment vertical="center" wrapText="1"/>
    </xf>
    <xf numFmtId="0" fontId="36" fillId="27" borderId="0" xfId="0" applyFont="1" applyFill="1" applyAlignment="1">
      <alignment wrapText="1"/>
    </xf>
    <xf numFmtId="0" fontId="39" fillId="27" borderId="0" xfId="0" applyFont="1" applyFill="1" applyAlignment="1">
      <alignment horizontal="left" vertical="center"/>
    </xf>
    <xf numFmtId="0" fontId="33" fillId="27" borderId="0" xfId="0" applyFont="1" applyFill="1" applyAlignment="1">
      <alignment wrapText="1"/>
    </xf>
    <xf numFmtId="0" fontId="33" fillId="27" borderId="0" xfId="8" applyFont="1" applyFill="1" applyAlignment="1">
      <alignment vertical="center" wrapText="1"/>
    </xf>
    <xf numFmtId="0" fontId="39" fillId="32" borderId="0" xfId="0" applyFont="1" applyFill="1" applyAlignment="1">
      <alignment horizontal="left" vertical="center"/>
    </xf>
    <xf numFmtId="0" fontId="36" fillId="27" borderId="0" xfId="0" applyFont="1" applyFill="1" applyAlignment="1">
      <alignment horizontal="center" vertical="center"/>
    </xf>
    <xf numFmtId="0" fontId="36" fillId="27" borderId="0" xfId="0" applyFont="1" applyFill="1" applyAlignment="1">
      <alignment horizontal="left"/>
    </xf>
    <xf numFmtId="0" fontId="33" fillId="27" borderId="0" xfId="0" applyFont="1" applyFill="1" applyAlignment="1">
      <alignment horizontal="left"/>
    </xf>
    <xf numFmtId="0" fontId="33" fillId="27" borderId="0" xfId="0" applyFont="1" applyFill="1" applyAlignment="1">
      <alignment horizontal="center" vertical="center"/>
    </xf>
    <xf numFmtId="0" fontId="42" fillId="27" borderId="0" xfId="8" applyFont="1" applyFill="1" applyAlignment="1" applyProtection="1">
      <alignment horizontal="left" vertical="center"/>
      <protection hidden="1"/>
    </xf>
    <xf numFmtId="0" fontId="43" fillId="27" borderId="0" xfId="8" applyFont="1" applyFill="1" applyAlignment="1" applyProtection="1">
      <alignment horizontal="left" vertical="center"/>
      <protection hidden="1"/>
    </xf>
    <xf numFmtId="172" fontId="37" fillId="27" borderId="0" xfId="9" applyFont="1" applyFill="1" applyAlignment="1">
      <alignment horizontal="left" vertical="center"/>
    </xf>
    <xf numFmtId="1" fontId="37" fillId="27" borderId="0" xfId="10" applyFont="1" applyFill="1" applyAlignment="1">
      <alignment horizontal="left" vertical="center"/>
    </xf>
    <xf numFmtId="0" fontId="37" fillId="27" borderId="0" xfId="8" applyFont="1" applyFill="1" applyAlignment="1">
      <alignment horizontal="left" vertical="center"/>
    </xf>
    <xf numFmtId="172" fontId="37" fillId="27" borderId="0" xfId="8" applyNumberFormat="1" applyFont="1" applyFill="1" applyAlignment="1">
      <alignment horizontal="left" vertical="center"/>
    </xf>
    <xf numFmtId="0" fontId="41" fillId="27" borderId="0" xfId="11" applyFont="1" applyFill="1" applyAlignment="1" applyProtection="1">
      <alignment horizontal="left" vertical="center"/>
      <protection hidden="1"/>
    </xf>
    <xf numFmtId="0" fontId="39" fillId="27" borderId="0" xfId="11" applyFont="1" applyFill="1" applyAlignment="1" applyProtection="1">
      <alignment horizontal="left" vertical="center"/>
      <protection hidden="1"/>
    </xf>
    <xf numFmtId="0" fontId="43" fillId="27" borderId="0" xfId="8" applyFont="1" applyFill="1" applyAlignment="1" applyProtection="1">
      <alignment vertical="center"/>
      <protection hidden="1"/>
    </xf>
    <xf numFmtId="0" fontId="39" fillId="27" borderId="0" xfId="11" applyFont="1" applyFill="1" applyAlignment="1" applyProtection="1">
      <alignment horizontal="left"/>
      <protection hidden="1"/>
    </xf>
    <xf numFmtId="172" fontId="37" fillId="17" borderId="0" xfId="8" applyNumberFormat="1" applyFont="1" applyFill="1" applyAlignment="1">
      <alignment horizontal="left" vertical="center"/>
    </xf>
    <xf numFmtId="0" fontId="37" fillId="17" borderId="0" xfId="8" applyFont="1" applyFill="1" applyAlignment="1">
      <alignment horizontal="left" vertical="center"/>
    </xf>
    <xf numFmtId="0" fontId="37" fillId="17" borderId="0" xfId="8" applyFont="1" applyFill="1" applyAlignment="1">
      <alignment vertical="center" wrapText="1"/>
    </xf>
    <xf numFmtId="0" fontId="37" fillId="17" borderId="0" xfId="8" applyFont="1" applyFill="1" applyAlignment="1">
      <alignment horizontal="center" vertical="center" wrapText="1"/>
    </xf>
    <xf numFmtId="0" fontId="33" fillId="27" borderId="0" xfId="0" applyFont="1" applyFill="1" applyAlignment="1" applyProtection="1">
      <alignment horizontal="left" vertical="center"/>
      <protection locked="0"/>
    </xf>
    <xf numFmtId="172" fontId="38" fillId="27" borderId="0" xfId="9" applyFill="1" applyAlignment="1">
      <alignment horizontal="left" vertical="center"/>
    </xf>
    <xf numFmtId="1" fontId="38" fillId="27" borderId="0" xfId="10" applyFill="1" applyAlignment="1">
      <alignment horizontal="left" vertical="center"/>
    </xf>
    <xf numFmtId="0" fontId="38" fillId="27" borderId="0" xfId="8" applyFont="1" applyFill="1" applyAlignment="1">
      <alignment horizontal="left" vertical="center"/>
    </xf>
    <xf numFmtId="172" fontId="38" fillId="27" borderId="0" xfId="8" applyNumberFormat="1" applyFont="1" applyFill="1" applyAlignment="1">
      <alignment horizontal="left" vertical="center"/>
    </xf>
    <xf numFmtId="0" fontId="37" fillId="31" borderId="0" xfId="8" applyFont="1" applyFill="1" applyAlignment="1">
      <alignment horizontal="left" vertical="center"/>
    </xf>
    <xf numFmtId="0" fontId="37" fillId="31" borderId="0" xfId="8" applyFont="1" applyFill="1" applyAlignment="1">
      <alignment horizontal="left" vertical="center" wrapText="1"/>
    </xf>
    <xf numFmtId="0" fontId="37" fillId="31" borderId="0" xfId="8" applyFont="1" applyFill="1" applyAlignment="1">
      <alignment horizontal="center" vertical="center" wrapText="1"/>
    </xf>
    <xf numFmtId="0" fontId="37" fillId="17" borderId="0" xfId="8" applyFont="1" applyFill="1" applyAlignment="1">
      <alignment horizontal="center" vertical="center"/>
    </xf>
    <xf numFmtId="0" fontId="33" fillId="17" borderId="0" xfId="0" applyFont="1" applyFill="1"/>
    <xf numFmtId="0" fontId="33" fillId="17" borderId="0" xfId="0" applyFont="1" applyFill="1" applyAlignment="1">
      <alignment horizontal="center"/>
    </xf>
    <xf numFmtId="0" fontId="33" fillId="17" borderId="0" xfId="0" applyFont="1" applyFill="1" applyAlignment="1">
      <alignment horizontal="left" vertical="center"/>
    </xf>
    <xf numFmtId="172" fontId="38" fillId="17" borderId="0" xfId="9" applyFill="1" applyAlignment="1">
      <alignment horizontal="left" vertical="center"/>
    </xf>
    <xf numFmtId="1" fontId="38" fillId="17" borderId="0" xfId="10" applyFill="1" applyAlignment="1">
      <alignment horizontal="left" vertical="center"/>
    </xf>
    <xf numFmtId="0" fontId="38" fillId="17" borderId="0" xfId="8" applyFont="1" applyFill="1" applyAlignment="1">
      <alignment horizontal="left" vertical="center"/>
    </xf>
    <xf numFmtId="172" fontId="38" fillId="17" borderId="0" xfId="8" applyNumberFormat="1" applyFont="1" applyFill="1" applyAlignment="1">
      <alignment horizontal="left" vertical="center"/>
    </xf>
    <xf numFmtId="0" fontId="33" fillId="17" borderId="0" xfId="0" applyFont="1" applyFill="1" applyAlignment="1">
      <alignment vertical="center" wrapText="1"/>
    </xf>
    <xf numFmtId="0" fontId="33" fillId="17" borderId="0" xfId="0" applyFont="1" applyFill="1" applyAlignment="1">
      <alignment wrapText="1"/>
    </xf>
    <xf numFmtId="0" fontId="37" fillId="30" borderId="0" xfId="0" applyFont="1" applyFill="1" applyAlignment="1">
      <alignment horizontal="left" vertical="center" wrapText="1"/>
    </xf>
    <xf numFmtId="0" fontId="37" fillId="31" borderId="0" xfId="0" applyFont="1" applyFill="1" applyAlignment="1">
      <alignment horizontal="left" vertical="center"/>
    </xf>
    <xf numFmtId="0" fontId="41" fillId="34" borderId="0" xfId="0" applyFont="1" applyFill="1" applyAlignment="1">
      <alignment vertical="center"/>
    </xf>
    <xf numFmtId="0" fontId="37" fillId="31" borderId="0" xfId="0" applyFont="1" applyFill="1" applyAlignment="1">
      <alignment horizontal="left" vertical="center" wrapText="1"/>
    </xf>
    <xf numFmtId="0" fontId="37" fillId="17" borderId="0" xfId="0" applyFont="1" applyFill="1" applyAlignment="1">
      <alignment horizontal="left" vertical="center"/>
    </xf>
    <xf numFmtId="0" fontId="41" fillId="17" borderId="0" xfId="0" applyFont="1" applyFill="1" applyAlignment="1">
      <alignment vertical="center"/>
    </xf>
    <xf numFmtId="0" fontId="37" fillId="17" borderId="0" xfId="0" applyFont="1" applyFill="1"/>
    <xf numFmtId="0" fontId="37" fillId="17" borderId="0" xfId="0" applyFont="1" applyFill="1" applyAlignment="1">
      <alignment horizontal="left" vertical="center" wrapText="1"/>
    </xf>
    <xf numFmtId="0" fontId="39" fillId="27" borderId="0" xfId="0" applyFont="1" applyFill="1" applyAlignment="1">
      <alignment vertical="center"/>
    </xf>
    <xf numFmtId="0" fontId="38" fillId="27" borderId="0" xfId="0" applyFont="1" applyFill="1" applyAlignment="1">
      <alignment vertical="center"/>
    </xf>
    <xf numFmtId="0" fontId="38" fillId="27" borderId="0" xfId="0" applyFont="1" applyFill="1" applyAlignment="1">
      <alignment horizontal="left" vertical="center" wrapText="1"/>
    </xf>
    <xf numFmtId="0" fontId="38" fillId="32" borderId="0" xfId="0" applyFont="1" applyFill="1"/>
    <xf numFmtId="0" fontId="38" fillId="32" borderId="0" xfId="0" applyFont="1" applyFill="1" applyAlignment="1">
      <alignment horizontal="center" vertical="center"/>
    </xf>
    <xf numFmtId="0" fontId="38" fillId="32" borderId="0" xfId="0" applyFont="1" applyFill="1" applyAlignment="1">
      <alignment horizontal="left" vertical="center"/>
    </xf>
    <xf numFmtId="0" fontId="38" fillId="32" borderId="0" xfId="0" applyFont="1" applyFill="1" applyAlignment="1">
      <alignment vertical="center"/>
    </xf>
    <xf numFmtId="0" fontId="38" fillId="32" borderId="0" xfId="0" applyFont="1" applyFill="1" applyAlignment="1">
      <alignment horizontal="center" vertical="center" wrapText="1"/>
    </xf>
    <xf numFmtId="0" fontId="38" fillId="33" borderId="0" xfId="0" applyFont="1" applyFill="1" applyAlignment="1">
      <alignment horizontal="center" wrapText="1"/>
    </xf>
    <xf numFmtId="0" fontId="39" fillId="33" borderId="0" xfId="0" applyFont="1" applyFill="1" applyAlignment="1">
      <alignment wrapText="1"/>
    </xf>
    <xf numFmtId="0" fontId="37" fillId="17" borderId="0" xfId="0" applyFont="1" applyFill="1" applyAlignment="1">
      <alignment vertical="center"/>
    </xf>
    <xf numFmtId="0" fontId="37" fillId="27" borderId="0" xfId="0" applyFont="1" applyFill="1" applyAlignment="1">
      <alignment horizontal="left" vertical="center"/>
    </xf>
    <xf numFmtId="0" fontId="41" fillId="27" borderId="0" xfId="0" applyFont="1" applyFill="1" applyAlignment="1">
      <alignment vertical="center"/>
    </xf>
    <xf numFmtId="0" fontId="37" fillId="27" borderId="0" xfId="0" applyFont="1" applyFill="1" applyAlignment="1">
      <alignment vertical="center"/>
    </xf>
    <xf numFmtId="0" fontId="37" fillId="27" borderId="0" xfId="0" applyFont="1" applyFill="1" applyAlignment="1">
      <alignment horizontal="left" vertical="center" wrapText="1"/>
    </xf>
    <xf numFmtId="0" fontId="36" fillId="31" borderId="0" xfId="0" applyFont="1" applyFill="1" applyAlignment="1">
      <alignment horizontal="center" vertical="center"/>
    </xf>
    <xf numFmtId="0" fontId="33" fillId="27" borderId="0" xfId="0" applyFont="1" applyFill="1" applyAlignment="1">
      <alignment vertical="center"/>
    </xf>
    <xf numFmtId="0" fontId="36" fillId="17" borderId="0" xfId="0" applyFont="1" applyFill="1" applyAlignment="1">
      <alignment horizontal="center" vertical="center"/>
    </xf>
    <xf numFmtId="0" fontId="36" fillId="17" borderId="0" xfId="0" applyFont="1" applyFill="1" applyAlignment="1">
      <alignment horizontal="left" vertical="center" wrapText="1"/>
    </xf>
    <xf numFmtId="0" fontId="33" fillId="27" borderId="0" xfId="0" applyFont="1" applyFill="1" applyAlignment="1">
      <alignment horizontal="left" vertical="center" wrapText="1"/>
    </xf>
    <xf numFmtId="0" fontId="38" fillId="17" borderId="0" xfId="0" applyFont="1" applyFill="1" applyAlignment="1">
      <alignment horizontal="left" vertical="center"/>
    </xf>
    <xf numFmtId="0" fontId="39" fillId="17" borderId="0" xfId="0" applyFont="1" applyFill="1" applyAlignment="1">
      <alignment vertical="center"/>
    </xf>
    <xf numFmtId="0" fontId="38" fillId="17" borderId="0" xfId="0" applyFont="1" applyFill="1" applyAlignment="1">
      <alignment horizontal="left" vertical="center" wrapText="1"/>
    </xf>
    <xf numFmtId="0" fontId="41" fillId="35" borderId="0" xfId="0" applyFont="1" applyFill="1" applyAlignment="1">
      <alignment vertical="center"/>
    </xf>
    <xf numFmtId="0" fontId="41" fillId="36" borderId="0" xfId="0" applyFont="1" applyFill="1" applyAlignment="1">
      <alignment vertical="center"/>
    </xf>
    <xf numFmtId="0" fontId="37" fillId="27" borderId="0" xfId="0" applyFont="1" applyFill="1" applyAlignment="1">
      <alignment wrapText="1"/>
    </xf>
    <xf numFmtId="0" fontId="36" fillId="27" borderId="0" xfId="0" applyFont="1" applyFill="1" applyAlignment="1">
      <alignment horizontal="center" vertical="center" wrapText="1"/>
    </xf>
    <xf numFmtId="0" fontId="36" fillId="17" borderId="0" xfId="0" applyFont="1" applyFill="1" applyAlignment="1">
      <alignment vertical="center"/>
    </xf>
    <xf numFmtId="0" fontId="36" fillId="27" borderId="0" xfId="0" applyFont="1" applyFill="1" applyAlignment="1">
      <alignment vertical="center"/>
    </xf>
    <xf numFmtId="0" fontId="36" fillId="30" borderId="0" xfId="0" applyFont="1" applyFill="1" applyAlignment="1">
      <alignment horizontal="left" vertical="center"/>
    </xf>
    <xf numFmtId="0" fontId="41" fillId="30" borderId="0" xfId="0" applyFont="1" applyFill="1" applyAlignment="1">
      <alignment horizontal="left" vertical="center"/>
    </xf>
    <xf numFmtId="0" fontId="41" fillId="30" borderId="0" xfId="0" applyFont="1" applyFill="1" applyAlignment="1">
      <alignment vertical="center"/>
    </xf>
    <xf numFmtId="0" fontId="36" fillId="30" borderId="0" xfId="0" applyFont="1" applyFill="1" applyAlignment="1">
      <alignment vertical="center" wrapText="1"/>
    </xf>
    <xf numFmtId="0" fontId="41" fillId="31" borderId="0" xfId="0" applyFont="1" applyFill="1" applyAlignment="1">
      <alignment horizontal="left" vertical="center" wrapText="1"/>
    </xf>
    <xf numFmtId="0" fontId="39" fillId="17" borderId="0" xfId="0" applyFont="1" applyFill="1" applyAlignment="1">
      <alignment horizontal="left" vertical="center"/>
    </xf>
    <xf numFmtId="0" fontId="39" fillId="17" borderId="0" xfId="0" applyFont="1" applyFill="1" applyAlignment="1">
      <alignment horizontal="left" vertical="center" wrapText="1"/>
    </xf>
    <xf numFmtId="0" fontId="39" fillId="17" borderId="0" xfId="0" applyFont="1" applyFill="1"/>
    <xf numFmtId="0" fontId="39" fillId="17" borderId="0" xfId="0" applyFont="1" applyFill="1" applyAlignment="1">
      <alignment horizontal="center"/>
    </xf>
    <xf numFmtId="0" fontId="39" fillId="27" borderId="0" xfId="0" applyFont="1" applyFill="1"/>
    <xf numFmtId="0" fontId="33" fillId="31" borderId="0" xfId="0" applyFont="1" applyFill="1"/>
    <xf numFmtId="0" fontId="33" fillId="31" borderId="0" xfId="0" applyFont="1" applyFill="1" applyAlignment="1">
      <alignment horizontal="center"/>
    </xf>
    <xf numFmtId="0" fontId="33" fillId="31" borderId="0" xfId="0" applyFont="1" applyFill="1" applyAlignment="1">
      <alignment horizontal="left" vertical="center"/>
    </xf>
    <xf numFmtId="0" fontId="39" fillId="31" borderId="0" xfId="0" applyFont="1" applyFill="1" applyAlignment="1">
      <alignment horizontal="left" vertical="center"/>
    </xf>
    <xf numFmtId="0" fontId="39" fillId="31" borderId="0" xfId="0" applyFont="1" applyFill="1" applyAlignment="1">
      <alignment vertical="center"/>
    </xf>
    <xf numFmtId="0" fontId="39" fillId="31" borderId="0" xfId="0" applyFont="1" applyFill="1" applyAlignment="1">
      <alignment horizontal="left" vertical="center" wrapText="1"/>
    </xf>
    <xf numFmtId="0" fontId="37" fillId="31" borderId="0" xfId="8" applyFont="1" applyFill="1" applyAlignment="1">
      <alignment vertical="center" wrapText="1"/>
    </xf>
    <xf numFmtId="1" fontId="38" fillId="17" borderId="0" xfId="8" applyNumberFormat="1" applyFont="1" applyFill="1" applyAlignment="1" applyProtection="1">
      <alignment horizontal="left" vertical="center"/>
      <protection hidden="1"/>
    </xf>
    <xf numFmtId="172" fontId="38" fillId="17" borderId="0" xfId="8" applyNumberFormat="1" applyFont="1" applyFill="1" applyAlignment="1" applyProtection="1">
      <alignment horizontal="left" vertical="center"/>
      <protection hidden="1"/>
    </xf>
    <xf numFmtId="1" fontId="37" fillId="17" borderId="0" xfId="8" applyNumberFormat="1" applyFont="1" applyFill="1" applyAlignment="1" applyProtection="1">
      <alignment horizontal="left" vertical="center"/>
      <protection hidden="1"/>
    </xf>
    <xf numFmtId="172" fontId="37" fillId="17" borderId="0" xfId="8" applyNumberFormat="1" applyFont="1" applyFill="1" applyAlignment="1" applyProtection="1">
      <alignment horizontal="left" vertical="center"/>
      <protection hidden="1"/>
    </xf>
    <xf numFmtId="0" fontId="33" fillId="0" borderId="0" xfId="0" applyFont="1" applyAlignment="1">
      <alignment horizontal="left" vertical="center" wrapText="1"/>
    </xf>
    <xf numFmtId="0" fontId="36" fillId="31" borderId="0" xfId="0" applyFont="1" applyFill="1" applyAlignment="1">
      <alignment horizontal="left" vertical="center" wrapText="1"/>
    </xf>
    <xf numFmtId="0" fontId="38" fillId="17" borderId="0" xfId="8" applyFont="1" applyFill="1" applyAlignment="1" applyProtection="1">
      <alignment horizontal="left" vertical="center"/>
      <protection hidden="1"/>
    </xf>
    <xf numFmtId="0" fontId="33" fillId="17" borderId="0" xfId="0" applyFont="1" applyFill="1" applyAlignment="1">
      <alignment horizontal="left" vertical="center" wrapText="1"/>
    </xf>
    <xf numFmtId="0" fontId="33" fillId="31" borderId="0" xfId="0" applyFont="1" applyFill="1" applyAlignment="1">
      <alignment horizontal="left" vertical="center" wrapText="1"/>
    </xf>
    <xf numFmtId="0" fontId="33" fillId="31" borderId="0" xfId="0" applyFont="1" applyFill="1" applyAlignment="1">
      <alignment vertical="center" wrapText="1"/>
    </xf>
    <xf numFmtId="0" fontId="38" fillId="17" borderId="0" xfId="0" applyFont="1" applyFill="1"/>
    <xf numFmtId="0" fontId="38" fillId="17" borderId="0" xfId="0" applyFont="1" applyFill="1" applyAlignment="1">
      <alignment wrapText="1"/>
    </xf>
    <xf numFmtId="0" fontId="33" fillId="31" borderId="0" xfId="0" applyFont="1" applyFill="1" applyAlignment="1">
      <alignment wrapText="1"/>
    </xf>
    <xf numFmtId="0" fontId="36" fillId="31" borderId="0" xfId="0" applyFont="1" applyFill="1" applyAlignment="1">
      <alignment wrapText="1"/>
    </xf>
    <xf numFmtId="0" fontId="33" fillId="32" borderId="0" xfId="0" applyFont="1" applyFill="1"/>
    <xf numFmtId="0" fontId="39" fillId="27" borderId="0" xfId="0" applyFont="1" applyFill="1" applyAlignment="1">
      <alignment wrapText="1"/>
    </xf>
    <xf numFmtId="0" fontId="39" fillId="27" borderId="0" xfId="0" applyFont="1" applyFill="1" applyAlignment="1">
      <alignment horizontal="left" vertical="center" wrapText="1"/>
    </xf>
    <xf numFmtId="0" fontId="39" fillId="33" borderId="0" xfId="0" applyFont="1" applyFill="1" applyAlignment="1">
      <alignment horizontal="center" wrapText="1"/>
    </xf>
    <xf numFmtId="0" fontId="33" fillId="0" borderId="0" xfId="0" applyFont="1" applyAlignment="1">
      <alignment horizontal="left" vertical="center"/>
    </xf>
    <xf numFmtId="172" fontId="38" fillId="27" borderId="0" xfId="8" applyNumberFormat="1" applyFont="1" applyFill="1" applyAlignment="1" applyProtection="1">
      <alignment horizontal="left" vertical="center"/>
      <protection hidden="1"/>
    </xf>
    <xf numFmtId="0" fontId="33" fillId="30" borderId="0" xfId="0" applyFont="1" applyFill="1"/>
    <xf numFmtId="0" fontId="38" fillId="30" borderId="0" xfId="0" applyFont="1" applyFill="1" applyAlignment="1">
      <alignment horizontal="left" vertical="center"/>
    </xf>
    <xf numFmtId="169" fontId="0" fillId="0" borderId="0" xfId="1" applyNumberFormat="1" applyFont="1" applyAlignment="1">
      <alignment wrapText="1"/>
    </xf>
    <xf numFmtId="49" fontId="25" fillId="0" borderId="5" xfId="0" applyNumberFormat="1" applyFont="1" applyBorder="1" applyAlignment="1">
      <alignment horizontal="center" vertical="center" wrapText="1"/>
    </xf>
    <xf numFmtId="0" fontId="26" fillId="0" borderId="2" xfId="0" applyFont="1" applyBorder="1" applyAlignment="1">
      <alignment horizontal="left" vertical="center" wrapText="1"/>
    </xf>
    <xf numFmtId="0" fontId="25" fillId="0" borderId="10" xfId="0" applyFont="1" applyBorder="1" applyAlignment="1">
      <alignment horizontal="center" vertical="center" wrapText="1"/>
    </xf>
    <xf numFmtId="0" fontId="25" fillId="0" borderId="10" xfId="0" applyFont="1" applyBorder="1" applyAlignment="1">
      <alignment horizontal="left" vertical="center" wrapText="1"/>
    </xf>
    <xf numFmtId="0" fontId="26" fillId="0" borderId="10" xfId="0" applyFont="1" applyBorder="1" applyAlignment="1">
      <alignment vertical="center" wrapText="1"/>
    </xf>
    <xf numFmtId="0" fontId="26" fillId="0" borderId="10" xfId="0" applyFont="1" applyBorder="1" applyAlignment="1">
      <alignment horizontal="center" vertical="center" wrapText="1"/>
    </xf>
    <xf numFmtId="49" fontId="26" fillId="0" borderId="10" xfId="0" applyNumberFormat="1" applyFont="1" applyBorder="1" applyAlignment="1">
      <alignment vertical="center" wrapText="1"/>
    </xf>
    <xf numFmtId="0" fontId="26" fillId="0" borderId="2" xfId="0" applyFont="1" applyBorder="1" applyAlignment="1">
      <alignment vertical="center" wrapText="1"/>
    </xf>
    <xf numFmtId="0" fontId="25" fillId="0" borderId="7" xfId="0" applyFont="1" applyBorder="1" applyAlignment="1">
      <alignment horizontal="left" vertical="center" wrapText="1"/>
    </xf>
    <xf numFmtId="0" fontId="26" fillId="0" borderId="7" xfId="0" applyFont="1" applyBorder="1" applyAlignment="1">
      <alignment horizontal="left" vertical="center" wrapText="1" readingOrder="1"/>
    </xf>
    <xf numFmtId="0" fontId="26" fillId="0" borderId="7" xfId="0" applyFont="1" applyBorder="1" applyAlignment="1">
      <alignment horizontal="left" vertical="center" wrapText="1"/>
    </xf>
    <xf numFmtId="0" fontId="25" fillId="0" borderId="2" xfId="0" applyFont="1" applyBorder="1" applyAlignment="1">
      <alignment horizontal="center" vertical="center" wrapText="1" readingOrder="1"/>
    </xf>
    <xf numFmtId="1" fontId="27" fillId="0" borderId="2" xfId="0" applyNumberFormat="1" applyFont="1" applyBorder="1" applyAlignment="1">
      <alignment horizontal="center" vertical="center" wrapText="1" readingOrder="1"/>
    </xf>
    <xf numFmtId="4" fontId="26" fillId="0" borderId="2" xfId="0" applyNumberFormat="1" applyFont="1" applyBorder="1" applyAlignment="1">
      <alignment horizontal="center" vertical="center" wrapText="1" readingOrder="1"/>
    </xf>
    <xf numFmtId="4" fontId="26" fillId="0" borderId="5" xfId="0" applyNumberFormat="1" applyFont="1" applyBorder="1" applyAlignment="1">
      <alignment horizontal="center" vertical="center" wrapText="1" readingOrder="1"/>
    </xf>
    <xf numFmtId="0" fontId="26" fillId="0" borderId="2" xfId="0" applyFont="1" applyBorder="1" applyAlignment="1">
      <alignment horizontal="center" vertical="center" wrapText="1" readingOrder="1"/>
    </xf>
    <xf numFmtId="3" fontId="26" fillId="0" borderId="2" xfId="0" applyNumberFormat="1" applyFont="1" applyBorder="1" applyAlignment="1">
      <alignment horizontal="center" vertical="center" wrapText="1"/>
    </xf>
    <xf numFmtId="0" fontId="25" fillId="3" borderId="12"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44" fillId="37" borderId="2"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45" fillId="3" borderId="2" xfId="0" applyFont="1" applyFill="1" applyBorder="1" applyAlignment="1">
      <alignment horizontal="left" vertical="center" wrapText="1"/>
    </xf>
    <xf numFmtId="0" fontId="25" fillId="3" borderId="10" xfId="0" applyFont="1" applyFill="1" applyBorder="1" applyAlignment="1">
      <alignment horizontal="left" vertical="center" wrapText="1"/>
    </xf>
    <xf numFmtId="0" fontId="26" fillId="38" borderId="10" xfId="0" applyFont="1" applyFill="1" applyBorder="1" applyAlignment="1">
      <alignment horizontal="center" vertical="center" wrapText="1"/>
    </xf>
    <xf numFmtId="0" fontId="26" fillId="38" borderId="2" xfId="0" applyFont="1" applyFill="1" applyBorder="1" applyAlignment="1">
      <alignment horizontal="center" vertical="center" wrapText="1"/>
    </xf>
    <xf numFmtId="1" fontId="27" fillId="27" borderId="2" xfId="0" applyNumberFormat="1" applyFont="1" applyFill="1" applyBorder="1" applyAlignment="1">
      <alignment horizontal="center" vertical="center" wrapText="1" readingOrder="1"/>
    </xf>
    <xf numFmtId="0" fontId="25" fillId="27" borderId="10" xfId="0" applyFont="1" applyFill="1" applyBorder="1" applyAlignment="1">
      <alignment horizontal="center" vertical="center" wrapText="1"/>
    </xf>
    <xf numFmtId="0" fontId="25" fillId="38" borderId="10" xfId="0" applyFont="1" applyFill="1" applyBorder="1" applyAlignment="1">
      <alignment horizontal="left" vertical="center" wrapText="1"/>
    </xf>
    <xf numFmtId="0" fontId="26" fillId="3" borderId="10" xfId="0" applyFont="1" applyFill="1" applyBorder="1" applyAlignment="1">
      <alignment horizontal="left" vertical="center" wrapText="1"/>
    </xf>
    <xf numFmtId="0" fontId="50" fillId="39" borderId="21" xfId="0" applyFont="1" applyFill="1" applyBorder="1" applyAlignment="1">
      <alignment horizontal="center" vertical="center" wrapText="1"/>
    </xf>
    <xf numFmtId="1" fontId="51" fillId="0" borderId="24" xfId="0" applyNumberFormat="1" applyFont="1" applyBorder="1" applyAlignment="1">
      <alignment horizontal="center" vertical="center" wrapText="1" readingOrder="1"/>
    </xf>
    <xf numFmtId="0" fontId="50" fillId="39" borderId="22" xfId="0" applyFont="1" applyFill="1" applyBorder="1" applyAlignment="1">
      <alignment horizontal="center" vertical="center" wrapText="1"/>
    </xf>
    <xf numFmtId="0" fontId="50" fillId="39" borderId="2" xfId="0" applyFont="1" applyFill="1" applyBorder="1" applyAlignment="1">
      <alignment horizontal="center" vertical="center" wrapText="1"/>
    </xf>
    <xf numFmtId="0" fontId="50" fillId="39" borderId="12" xfId="0" applyFont="1" applyFill="1" applyBorder="1" applyAlignment="1">
      <alignment horizontal="center" vertical="center" wrapText="1"/>
    </xf>
    <xf numFmtId="0" fontId="38" fillId="3" borderId="26" xfId="0" applyFont="1" applyFill="1" applyBorder="1" applyAlignment="1">
      <alignment horizontal="center" vertical="center"/>
    </xf>
    <xf numFmtId="0" fontId="50" fillId="39" borderId="24" xfId="0" applyFont="1" applyFill="1" applyBorder="1" applyAlignment="1">
      <alignment horizontal="center" vertical="center" wrapText="1"/>
    </xf>
    <xf numFmtId="0" fontId="50" fillId="39" borderId="21" xfId="0" applyFont="1" applyFill="1" applyBorder="1" applyAlignment="1">
      <alignment horizontal="left" vertical="center" wrapText="1"/>
    </xf>
    <xf numFmtId="0" fontId="0" fillId="3" borderId="2" xfId="0" applyFill="1" applyBorder="1" applyAlignment="1">
      <alignment horizontal="center" vertical="center"/>
    </xf>
    <xf numFmtId="0" fontId="29" fillId="3" borderId="2" xfId="0" applyFont="1" applyFill="1" applyBorder="1" applyAlignment="1" applyProtection="1">
      <alignment horizontal="left" vertical="center" wrapText="1"/>
      <protection locked="0"/>
    </xf>
    <xf numFmtId="0" fontId="29" fillId="38" borderId="2" xfId="0" applyFont="1" applyFill="1" applyBorder="1" applyAlignment="1" applyProtection="1">
      <alignment horizontal="left" vertical="center" wrapText="1"/>
      <protection locked="0"/>
    </xf>
    <xf numFmtId="0" fontId="25" fillId="4" borderId="7" xfId="0" applyFont="1" applyFill="1" applyBorder="1" applyAlignment="1">
      <alignment horizontal="left" vertical="center" wrapText="1"/>
    </xf>
    <xf numFmtId="43" fontId="25" fillId="0" borderId="0" xfId="1" applyFont="1" applyAlignment="1">
      <alignment vertical="center"/>
    </xf>
    <xf numFmtId="43" fontId="25" fillId="0" borderId="0" xfId="0" applyNumberFormat="1" applyFont="1" applyAlignment="1">
      <alignment vertical="center"/>
    </xf>
    <xf numFmtId="0" fontId="50" fillId="0" borderId="24" xfId="0" applyFont="1" applyBorder="1" applyAlignment="1">
      <alignment horizontal="center" vertical="center" wrapText="1"/>
    </xf>
    <xf numFmtId="0" fontId="50" fillId="0" borderId="24" xfId="0" applyFont="1" applyBorder="1" applyAlignment="1">
      <alignment horizontal="center" vertical="center" wrapText="1" readingOrder="1"/>
    </xf>
    <xf numFmtId="0" fontId="0" fillId="0" borderId="0" xfId="0" applyAlignment="1">
      <alignment horizontal="center" vertical="center"/>
    </xf>
    <xf numFmtId="0" fontId="25" fillId="38" borderId="10" xfId="0" applyFont="1" applyFill="1" applyBorder="1" applyAlignment="1">
      <alignment horizontal="center" vertical="center" wrapText="1"/>
    </xf>
    <xf numFmtId="167" fontId="25" fillId="0" borderId="0" xfId="0" applyNumberFormat="1" applyFont="1" applyAlignment="1">
      <alignment vertical="center"/>
    </xf>
    <xf numFmtId="1" fontId="0" fillId="3" borderId="2" xfId="0" applyNumberFormat="1" applyFill="1" applyBorder="1" applyAlignment="1">
      <alignment horizontal="center" vertical="center"/>
    </xf>
    <xf numFmtId="173" fontId="53" fillId="0" borderId="27" xfId="12" applyFont="1" applyFill="1" applyBorder="1" applyAlignment="1">
      <alignment horizontal="right" vertical="center" wrapText="1"/>
    </xf>
    <xf numFmtId="43" fontId="54" fillId="0" borderId="0" xfId="1" applyFont="1" applyAlignment="1">
      <alignment vertical="center"/>
    </xf>
    <xf numFmtId="49" fontId="23" fillId="42" borderId="2" xfId="0" applyNumberFormat="1" applyFont="1" applyFill="1" applyBorder="1" applyAlignment="1">
      <alignment horizontal="center" vertical="center" wrapText="1"/>
    </xf>
    <xf numFmtId="0" fontId="23" fillId="42" borderId="2" xfId="0" applyFont="1" applyFill="1" applyBorder="1" applyAlignment="1">
      <alignment horizontal="center" vertical="center" wrapText="1"/>
    </xf>
    <xf numFmtId="0" fontId="23" fillId="42" borderId="0" xfId="0" applyFont="1" applyFill="1" applyAlignment="1">
      <alignment horizontal="center" vertical="center" wrapText="1"/>
    </xf>
    <xf numFmtId="167" fontId="25" fillId="0" borderId="0" xfId="1" applyNumberFormat="1" applyFont="1" applyAlignment="1">
      <alignment vertical="center"/>
    </xf>
    <xf numFmtId="167" fontId="25" fillId="0" borderId="0" xfId="13" applyNumberFormat="1" applyFont="1" applyAlignment="1">
      <alignment vertical="center"/>
    </xf>
    <xf numFmtId="0" fontId="0" fillId="0" borderId="0" xfId="0" applyAlignment="1">
      <alignment vertical="center"/>
    </xf>
    <xf numFmtId="0" fontId="3" fillId="0" borderId="0" xfId="0" applyFont="1" applyAlignment="1">
      <alignment horizontal="center" vertical="center"/>
    </xf>
    <xf numFmtId="167" fontId="0" fillId="0" borderId="2" xfId="0" applyNumberFormat="1" applyBorder="1" applyAlignment="1">
      <alignment vertical="center"/>
    </xf>
    <xf numFmtId="167" fontId="0" fillId="0" borderId="0" xfId="0" applyNumberFormat="1" applyAlignment="1">
      <alignment vertical="center"/>
    </xf>
    <xf numFmtId="0" fontId="3" fillId="26" borderId="2" xfId="0" applyFont="1" applyFill="1" applyBorder="1" applyAlignment="1">
      <alignment horizontal="center" vertical="center"/>
    </xf>
    <xf numFmtId="0" fontId="3" fillId="26" borderId="2" xfId="0" applyFont="1" applyFill="1" applyBorder="1" applyAlignment="1">
      <alignment horizontal="center" vertical="center" wrapText="1"/>
    </xf>
    <xf numFmtId="0" fontId="3" fillId="4" borderId="2" xfId="0" applyFont="1" applyFill="1" applyBorder="1" applyAlignment="1">
      <alignment vertical="center"/>
    </xf>
    <xf numFmtId="167" fontId="3" fillId="4" borderId="2" xfId="0" applyNumberFormat="1" applyFont="1" applyFill="1" applyBorder="1" applyAlignment="1">
      <alignment vertical="center"/>
    </xf>
    <xf numFmtId="0" fontId="0" fillId="0" borderId="2" xfId="0" applyBorder="1" applyAlignment="1">
      <alignment horizontal="center" vertical="center"/>
    </xf>
    <xf numFmtId="167" fontId="0" fillId="0" borderId="2" xfId="0" applyNumberFormat="1" applyBorder="1"/>
    <xf numFmtId="0" fontId="0" fillId="0" borderId="2" xfId="0" applyBorder="1" applyAlignment="1">
      <alignment horizontal="left" vertical="center"/>
    </xf>
    <xf numFmtId="167" fontId="25" fillId="42" borderId="2" xfId="0" applyNumberFormat="1" applyFont="1" applyFill="1" applyBorder="1" applyAlignment="1">
      <alignment horizontal="right" vertical="center" wrapText="1"/>
    </xf>
    <xf numFmtId="0" fontId="23" fillId="43" borderId="2" xfId="0" applyFont="1" applyFill="1" applyBorder="1" applyAlignment="1">
      <alignment horizontal="center" vertical="center" wrapText="1"/>
    </xf>
    <xf numFmtId="49" fontId="23" fillId="43" borderId="2" xfId="0" applyNumberFormat="1" applyFont="1" applyFill="1" applyBorder="1" applyAlignment="1">
      <alignment horizontal="center" vertical="center" wrapText="1"/>
    </xf>
    <xf numFmtId="167" fontId="25" fillId="43" borderId="2" xfId="0" applyNumberFormat="1" applyFont="1" applyFill="1" applyBorder="1" applyAlignment="1">
      <alignment horizontal="right" vertical="center" wrapText="1"/>
    </xf>
    <xf numFmtId="167" fontId="50" fillId="44" borderId="24" xfId="0" applyNumberFormat="1" applyFont="1" applyFill="1" applyBorder="1" applyAlignment="1">
      <alignment horizontal="right" vertical="center" wrapText="1"/>
    </xf>
    <xf numFmtId="0" fontId="23" fillId="19" borderId="2" xfId="0" applyFont="1" applyFill="1" applyBorder="1" applyAlignment="1">
      <alignment horizontal="center" vertical="center" wrapText="1"/>
    </xf>
    <xf numFmtId="49" fontId="23" fillId="19" borderId="2" xfId="0" applyNumberFormat="1" applyFont="1" applyFill="1" applyBorder="1" applyAlignment="1">
      <alignment horizontal="center" vertical="center" wrapText="1"/>
    </xf>
    <xf numFmtId="167" fontId="25" fillId="19" borderId="2" xfId="0" applyNumberFormat="1" applyFont="1" applyFill="1" applyBorder="1" applyAlignment="1">
      <alignment horizontal="right" vertical="center" wrapText="1"/>
    </xf>
    <xf numFmtId="167" fontId="25" fillId="19" borderId="2" xfId="1" applyNumberFormat="1" applyFont="1" applyFill="1" applyBorder="1" applyAlignment="1">
      <alignment horizontal="right" vertical="center" wrapText="1"/>
    </xf>
    <xf numFmtId="167" fontId="50" fillId="45" borderId="24" xfId="0" applyNumberFormat="1" applyFont="1" applyFill="1" applyBorder="1" applyAlignment="1">
      <alignment horizontal="right" vertical="center" wrapText="1"/>
    </xf>
    <xf numFmtId="167" fontId="50" fillId="19" borderId="24" xfId="0" applyNumberFormat="1" applyFont="1" applyFill="1" applyBorder="1" applyAlignment="1">
      <alignment horizontal="right" vertical="center" wrapText="1"/>
    </xf>
    <xf numFmtId="167" fontId="26" fillId="19" borderId="2" xfId="0" applyNumberFormat="1" applyFont="1" applyFill="1" applyBorder="1" applyAlignment="1">
      <alignment horizontal="right" vertical="center" wrapText="1"/>
    </xf>
    <xf numFmtId="3" fontId="0" fillId="41" borderId="2" xfId="3" applyNumberFormat="1" applyFont="1" applyFill="1" applyBorder="1" applyAlignment="1">
      <alignment vertical="center" wrapText="1"/>
    </xf>
    <xf numFmtId="3" fontId="0" fillId="0" borderId="0" xfId="0" applyNumberFormat="1" applyAlignment="1">
      <alignment vertical="center" wrapText="1"/>
    </xf>
    <xf numFmtId="0" fontId="50" fillId="40" borderId="21" xfId="0" applyFont="1" applyFill="1" applyBorder="1" applyAlignment="1">
      <alignment horizontal="left" vertical="center" wrapText="1"/>
    </xf>
    <xf numFmtId="0" fontId="26" fillId="38" borderId="10" xfId="0" applyFont="1" applyFill="1" applyBorder="1" applyAlignment="1">
      <alignment horizontal="left" vertical="center" wrapText="1"/>
    </xf>
    <xf numFmtId="167" fontId="0" fillId="0" borderId="0" xfId="0" applyNumberFormat="1"/>
    <xf numFmtId="0" fontId="0" fillId="3" borderId="0" xfId="0" applyFill="1"/>
    <xf numFmtId="3" fontId="0" fillId="46" borderId="2" xfId="3" applyNumberFormat="1" applyFont="1" applyFill="1" applyBorder="1" applyAlignment="1">
      <alignment vertical="center" wrapText="1"/>
    </xf>
    <xf numFmtId="3" fontId="9" fillId="3" borderId="2" xfId="0" applyNumberFormat="1" applyFont="1" applyFill="1" applyBorder="1" applyAlignment="1">
      <alignment vertical="center" wrapText="1"/>
    </xf>
    <xf numFmtId="0" fontId="30" fillId="3" borderId="0" xfId="0" applyFont="1" applyFill="1" applyAlignment="1">
      <alignment horizontal="center" vertical="center" wrapText="1"/>
    </xf>
    <xf numFmtId="0" fontId="29" fillId="3" borderId="0" xfId="0" applyFont="1" applyFill="1" applyAlignment="1">
      <alignment vertical="center"/>
    </xf>
    <xf numFmtId="167" fontId="25" fillId="26" borderId="2" xfId="0" applyNumberFormat="1" applyFont="1" applyFill="1" applyBorder="1" applyAlignment="1">
      <alignment horizontal="center" vertical="center" wrapText="1"/>
    </xf>
    <xf numFmtId="0" fontId="26" fillId="0" borderId="0" xfId="0" applyFont="1" applyAlignment="1">
      <alignment horizontal="center" vertical="center" wrapText="1"/>
    </xf>
    <xf numFmtId="0" fontId="26" fillId="41" borderId="2" xfId="0" applyFont="1" applyFill="1" applyBorder="1" applyAlignment="1">
      <alignment horizontal="center" vertical="center" wrapText="1"/>
    </xf>
    <xf numFmtId="0" fontId="55" fillId="3" borderId="0" xfId="0" applyFont="1" applyFill="1" applyAlignment="1">
      <alignment horizontal="center" vertical="center" wrapText="1"/>
    </xf>
    <xf numFmtId="0" fontId="50" fillId="40" borderId="24" xfId="0" applyFont="1" applyFill="1" applyBorder="1" applyAlignment="1">
      <alignment horizontal="center" vertical="center" wrapText="1"/>
    </xf>
    <xf numFmtId="0" fontId="50" fillId="39" borderId="23" xfId="0" applyFont="1" applyFill="1" applyBorder="1" applyAlignment="1">
      <alignment horizontal="center" vertical="center" wrapText="1"/>
    </xf>
    <xf numFmtId="167" fontId="0" fillId="19" borderId="2" xfId="0" applyNumberFormat="1" applyFill="1" applyBorder="1" applyAlignment="1">
      <alignment horizontal="right" vertical="center"/>
    </xf>
    <xf numFmtId="0" fontId="0" fillId="38" borderId="2" xfId="0" applyFill="1" applyBorder="1" applyAlignment="1">
      <alignment horizontal="center" vertical="center"/>
    </xf>
    <xf numFmtId="0" fontId="25" fillId="3" borderId="2" xfId="0" applyFont="1" applyFill="1" applyBorder="1" applyAlignment="1">
      <alignment horizontal="center" vertical="center" wrapText="1"/>
    </xf>
    <xf numFmtId="1" fontId="26" fillId="3" borderId="2" xfId="0" applyNumberFormat="1" applyFont="1" applyFill="1" applyBorder="1" applyAlignment="1">
      <alignment horizontal="center" vertical="center" wrapText="1"/>
    </xf>
    <xf numFmtId="1" fontId="25" fillId="3" borderId="2" xfId="0" applyNumberFormat="1" applyFont="1" applyFill="1" applyBorder="1" applyAlignment="1">
      <alignment horizontal="center" vertical="center" wrapText="1"/>
    </xf>
    <xf numFmtId="1" fontId="26" fillId="3" borderId="10" xfId="0" applyNumberFormat="1" applyFont="1" applyFill="1" applyBorder="1" applyAlignment="1">
      <alignment horizontal="center" vertical="center" wrapText="1"/>
    </xf>
    <xf numFmtId="174" fontId="0" fillId="0" borderId="0" xfId="0" applyNumberFormat="1"/>
    <xf numFmtId="2" fontId="0" fillId="3" borderId="2" xfId="0" applyNumberFormat="1" applyFill="1" applyBorder="1" applyAlignment="1">
      <alignment horizontal="center" vertical="center"/>
    </xf>
    <xf numFmtId="0" fontId="26" fillId="4" borderId="2" xfId="0" applyFont="1" applyFill="1" applyBorder="1" applyAlignment="1">
      <alignment horizontal="center" vertical="center" wrapText="1"/>
    </xf>
    <xf numFmtId="167" fontId="25" fillId="19" borderId="2" xfId="0" applyNumberFormat="1" applyFont="1" applyFill="1" applyBorder="1" applyAlignment="1">
      <alignment horizontal="center" vertical="center" wrapText="1"/>
    </xf>
    <xf numFmtId="167" fontId="25" fillId="42" borderId="2" xfId="0" applyNumberFormat="1" applyFont="1" applyFill="1" applyBorder="1" applyAlignment="1">
      <alignment horizontal="center" vertical="center" wrapText="1"/>
    </xf>
    <xf numFmtId="167" fontId="25" fillId="43" borderId="2" xfId="0" applyNumberFormat="1" applyFont="1" applyFill="1" applyBorder="1" applyAlignment="1">
      <alignment horizontal="center" vertical="center" wrapText="1"/>
    </xf>
    <xf numFmtId="167" fontId="25" fillId="0" borderId="2" xfId="0" applyNumberFormat="1" applyFont="1" applyBorder="1" applyAlignment="1">
      <alignment horizontal="center" vertical="center" wrapText="1"/>
    </xf>
    <xf numFmtId="0" fontId="26" fillId="4" borderId="10" xfId="0" applyFont="1" applyFill="1" applyBorder="1" applyAlignment="1">
      <alignment horizontal="center" vertical="center" wrapText="1"/>
    </xf>
    <xf numFmtId="0" fontId="26" fillId="3" borderId="2" xfId="0" applyFont="1" applyFill="1" applyBorder="1" applyAlignment="1">
      <alignment horizontal="left" vertical="center" wrapText="1"/>
    </xf>
    <xf numFmtId="168" fontId="26" fillId="0" borderId="2" xfId="1" applyNumberFormat="1" applyFont="1" applyFill="1" applyBorder="1" applyAlignment="1">
      <alignment horizontal="center" vertical="center"/>
    </xf>
    <xf numFmtId="1" fontId="27" fillId="41" borderId="2" xfId="0" applyNumberFormat="1" applyFont="1" applyFill="1" applyBorder="1" applyAlignment="1">
      <alignment horizontal="center" vertical="center" wrapText="1" readingOrder="1"/>
    </xf>
    <xf numFmtId="0" fontId="48" fillId="3" borderId="2" xfId="0" applyFont="1" applyFill="1" applyBorder="1" applyAlignment="1">
      <alignment horizontal="left" vertical="center" wrapText="1"/>
    </xf>
    <xf numFmtId="0" fontId="47" fillId="37" borderId="2" xfId="0" applyFont="1" applyFill="1" applyBorder="1" applyAlignment="1">
      <alignment horizontal="left" vertical="center" wrapText="1"/>
    </xf>
    <xf numFmtId="168" fontId="25" fillId="41" borderId="2" xfId="1" applyNumberFormat="1" applyFont="1" applyFill="1" applyBorder="1" applyAlignment="1">
      <alignment horizontal="center" vertical="center"/>
    </xf>
    <xf numFmtId="0" fontId="26" fillId="41" borderId="2" xfId="0" applyFont="1" applyFill="1" applyBorder="1" applyAlignment="1">
      <alignment horizontal="center" vertical="center" readingOrder="1"/>
    </xf>
    <xf numFmtId="169" fontId="27" fillId="41" borderId="2" xfId="1" applyNumberFormat="1" applyFont="1" applyFill="1" applyBorder="1" applyAlignment="1">
      <alignment horizontal="center" vertical="center" wrapText="1" readingOrder="1"/>
    </xf>
    <xf numFmtId="0" fontId="25" fillId="41" borderId="2" xfId="0" applyFont="1" applyFill="1" applyBorder="1" applyAlignment="1">
      <alignment horizontal="center" vertical="center" wrapText="1"/>
    </xf>
    <xf numFmtId="1" fontId="25" fillId="26" borderId="2" xfId="0" applyNumberFormat="1" applyFont="1" applyFill="1" applyBorder="1" applyAlignment="1">
      <alignment horizontal="center" vertical="center" wrapText="1"/>
    </xf>
    <xf numFmtId="1" fontId="26" fillId="0" borderId="2" xfId="2" applyNumberFormat="1" applyFont="1" applyFill="1" applyBorder="1" applyAlignment="1">
      <alignment horizontal="center" vertical="center" wrapText="1" readingOrder="1"/>
    </xf>
    <xf numFmtId="1" fontId="27" fillId="41" borderId="5" xfId="0" applyNumberFormat="1" applyFont="1" applyFill="1" applyBorder="1" applyAlignment="1">
      <alignment horizontal="center" vertical="center" wrapText="1" readingOrder="1"/>
    </xf>
    <xf numFmtId="1" fontId="51" fillId="41" borderId="25" xfId="0" applyNumberFormat="1" applyFont="1" applyFill="1" applyBorder="1" applyAlignment="1">
      <alignment horizontal="center" vertical="center" wrapText="1" readingOrder="1"/>
    </xf>
    <xf numFmtId="1" fontId="51" fillId="41" borderId="24" xfId="0" applyNumberFormat="1" applyFont="1" applyFill="1" applyBorder="1" applyAlignment="1">
      <alignment horizontal="center" vertical="center" wrapText="1" readingOrder="1"/>
    </xf>
    <xf numFmtId="0" fontId="50" fillId="47" borderId="24" xfId="0" applyFont="1" applyFill="1" applyBorder="1" applyAlignment="1">
      <alignment horizontal="center" vertical="center" wrapText="1"/>
    </xf>
    <xf numFmtId="0" fontId="25" fillId="4" borderId="2" xfId="0" applyFont="1" applyFill="1" applyBorder="1" applyAlignment="1">
      <alignment horizontal="left" vertical="center" wrapText="1"/>
    </xf>
    <xf numFmtId="0" fontId="25" fillId="4" borderId="5" xfId="0" applyFont="1" applyFill="1" applyBorder="1" applyAlignment="1">
      <alignment horizontal="left" vertical="center" wrapText="1"/>
    </xf>
    <xf numFmtId="0" fontId="26" fillId="4" borderId="7" xfId="0" applyFont="1" applyFill="1" applyBorder="1" applyAlignment="1">
      <alignment horizontal="left" vertical="center" wrapText="1"/>
    </xf>
    <xf numFmtId="0" fontId="26" fillId="4" borderId="2" xfId="0" applyFont="1" applyFill="1" applyBorder="1" applyAlignment="1">
      <alignment horizontal="left" vertical="center" wrapText="1"/>
    </xf>
    <xf numFmtId="0" fontId="50" fillId="4" borderId="24" xfId="0" applyFont="1" applyFill="1" applyBorder="1" applyAlignment="1">
      <alignment horizontal="left" vertical="center" wrapText="1"/>
    </xf>
    <xf numFmtId="0" fontId="25" fillId="41" borderId="2" xfId="0" applyFont="1" applyFill="1" applyBorder="1" applyAlignment="1">
      <alignment horizontal="left" vertical="center" wrapText="1"/>
    </xf>
    <xf numFmtId="3" fontId="25" fillId="0" borderId="0" xfId="0" applyNumberFormat="1" applyFont="1" applyAlignment="1">
      <alignment vertical="center"/>
    </xf>
    <xf numFmtId="0" fontId="25" fillId="48" borderId="2" xfId="0" applyFont="1" applyFill="1" applyBorder="1" applyAlignment="1">
      <alignment horizontal="center" vertical="center" wrapText="1"/>
    </xf>
    <xf numFmtId="0" fontId="25" fillId="8" borderId="2" xfId="0" applyFont="1" applyFill="1" applyBorder="1" applyAlignment="1">
      <alignment horizontal="center" vertical="center" wrapText="1"/>
    </xf>
    <xf numFmtId="167" fontId="25" fillId="8" borderId="2" xfId="0" applyNumberFormat="1" applyFont="1" applyFill="1" applyBorder="1" applyAlignment="1">
      <alignment horizontal="right" vertical="center" wrapText="1"/>
    </xf>
    <xf numFmtId="167" fontId="25" fillId="19" borderId="0" xfId="0" applyNumberFormat="1" applyFont="1" applyFill="1" applyAlignment="1">
      <alignment horizontal="right" vertical="center" wrapText="1"/>
    </xf>
    <xf numFmtId="0" fontId="25" fillId="8" borderId="2" xfId="0" applyFont="1" applyFill="1" applyBorder="1" applyAlignment="1">
      <alignment horizontal="left" vertical="center" wrapText="1"/>
    </xf>
    <xf numFmtId="0" fontId="25" fillId="48" borderId="2" xfId="0" applyFont="1" applyFill="1" applyBorder="1" applyAlignment="1">
      <alignment horizontal="left" vertical="center" wrapText="1"/>
    </xf>
    <xf numFmtId="0" fontId="23" fillId="0" borderId="2" xfId="0" applyFont="1" applyBorder="1" applyAlignment="1">
      <alignment horizontal="center" vertical="center" wrapText="1"/>
    </xf>
    <xf numFmtId="0" fontId="23" fillId="0" borderId="5" xfId="0" applyFont="1" applyBorder="1" applyAlignment="1">
      <alignment horizontal="center" vertical="center" wrapText="1"/>
    </xf>
    <xf numFmtId="0" fontId="24" fillId="3" borderId="5" xfId="0" applyFont="1" applyFill="1" applyBorder="1" applyAlignment="1">
      <alignment horizontal="center" vertical="center" wrapText="1"/>
    </xf>
    <xf numFmtId="0" fontId="24" fillId="3" borderId="9" xfId="0" applyFont="1" applyFill="1" applyBorder="1" applyAlignment="1">
      <alignment horizontal="center" vertical="center" wrapText="1"/>
    </xf>
    <xf numFmtId="0" fontId="24" fillId="3" borderId="10" xfId="0" applyFont="1" applyFill="1" applyBorder="1" applyAlignment="1">
      <alignment horizontal="center" vertical="center" wrapText="1"/>
    </xf>
    <xf numFmtId="49" fontId="23" fillId="0" borderId="2" xfId="0" applyNumberFormat="1" applyFont="1" applyBorder="1" applyAlignment="1">
      <alignment horizontal="center" vertical="center" wrapText="1"/>
    </xf>
    <xf numFmtId="49" fontId="23" fillId="0" borderId="5" xfId="0" applyNumberFormat="1" applyFont="1" applyBorder="1" applyAlignment="1">
      <alignment horizontal="center" vertical="center" wrapText="1"/>
    </xf>
    <xf numFmtId="0" fontId="24" fillId="3" borderId="2" xfId="0" applyFont="1" applyFill="1" applyBorder="1" applyAlignment="1">
      <alignment horizontal="center" vertical="center" wrapText="1"/>
    </xf>
    <xf numFmtId="0" fontId="24" fillId="0" borderId="5"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0" xfId="0" applyFont="1" applyBorder="1" applyAlignment="1">
      <alignment horizontal="center" vertical="center" wrapText="1"/>
    </xf>
    <xf numFmtId="49" fontId="24" fillId="3" borderId="2" xfId="0" applyNumberFormat="1" applyFont="1" applyFill="1" applyBorder="1" applyAlignment="1">
      <alignment horizontal="center" vertical="center" wrapText="1"/>
    </xf>
    <xf numFmtId="0" fontId="24" fillId="0" borderId="2"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3" fillId="3" borderId="2"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24" fillId="4" borderId="9" xfId="0" applyFont="1" applyFill="1" applyBorder="1" applyAlignment="1">
      <alignment horizontal="center" vertical="center" wrapText="1"/>
    </xf>
    <xf numFmtId="0" fontId="24" fillId="4" borderId="10"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3" fillId="3" borderId="11"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23" fillId="26" borderId="7" xfId="0" applyFont="1" applyFill="1" applyBorder="1" applyAlignment="1">
      <alignment horizontal="center" vertical="center" wrapText="1"/>
    </xf>
    <xf numFmtId="0" fontId="23" fillId="26" borderId="8" xfId="0" applyFont="1" applyFill="1" applyBorder="1" applyAlignment="1">
      <alignment horizontal="center" vertical="center" wrapText="1"/>
    </xf>
    <xf numFmtId="0" fontId="23" fillId="26" borderId="3" xfId="0" applyFont="1" applyFill="1" applyBorder="1" applyAlignment="1">
      <alignment horizontal="center" vertical="center" wrapText="1"/>
    </xf>
    <xf numFmtId="0" fontId="23" fillId="26" borderId="2" xfId="0" applyFont="1" applyFill="1" applyBorder="1" applyAlignment="1">
      <alignment horizontal="center" vertical="center" wrapText="1"/>
    </xf>
    <xf numFmtId="167" fontId="23" fillId="26" borderId="5" xfId="0" applyNumberFormat="1" applyFont="1" applyFill="1" applyBorder="1" applyAlignment="1">
      <alignment horizontal="center" vertical="center" wrapText="1"/>
    </xf>
    <xf numFmtId="167" fontId="23" fillId="26" borderId="10" xfId="0" applyNumberFormat="1" applyFont="1" applyFill="1" applyBorder="1" applyAlignment="1">
      <alignment horizontal="center" vertical="center" wrapText="1"/>
    </xf>
    <xf numFmtId="167" fontId="23" fillId="19" borderId="5" xfId="0" applyNumberFormat="1" applyFont="1" applyFill="1" applyBorder="1" applyAlignment="1">
      <alignment horizontal="center" vertical="center" wrapText="1"/>
    </xf>
    <xf numFmtId="167" fontId="23" fillId="19" borderId="10" xfId="0" applyNumberFormat="1" applyFont="1" applyFill="1" applyBorder="1" applyAlignment="1">
      <alignment horizontal="center" vertical="center" wrapText="1"/>
    </xf>
    <xf numFmtId="167" fontId="23" fillId="42" borderId="5" xfId="0" applyNumberFormat="1" applyFont="1" applyFill="1" applyBorder="1" applyAlignment="1">
      <alignment horizontal="center" vertical="center" wrapText="1"/>
    </xf>
    <xf numFmtId="167" fontId="23" fillId="42" borderId="10" xfId="0" applyNumberFormat="1" applyFont="1" applyFill="1" applyBorder="1" applyAlignment="1">
      <alignment horizontal="center" vertical="center" wrapText="1"/>
    </xf>
    <xf numFmtId="167" fontId="23" fillId="43" borderId="5" xfId="0" applyNumberFormat="1" applyFont="1" applyFill="1" applyBorder="1" applyAlignment="1">
      <alignment horizontal="center" vertical="center" wrapText="1"/>
    </xf>
    <xf numFmtId="167" fontId="23" fillId="43" borderId="10" xfId="0" applyNumberFormat="1" applyFont="1" applyFill="1" applyBorder="1" applyAlignment="1">
      <alignment horizontal="center" vertical="center" wrapText="1"/>
    </xf>
    <xf numFmtId="0" fontId="24" fillId="4" borderId="2" xfId="0" applyFont="1" applyFill="1" applyBorder="1" applyAlignment="1">
      <alignment horizontal="center" vertical="center" wrapText="1"/>
    </xf>
    <xf numFmtId="0" fontId="28" fillId="0" borderId="0" xfId="0" applyFont="1" applyAlignment="1">
      <alignment horizontal="center" vertical="center"/>
    </xf>
    <xf numFmtId="0" fontId="3" fillId="0" borderId="1" xfId="0" applyFont="1" applyBorder="1" applyAlignment="1">
      <alignment horizontal="center" wrapText="1"/>
    </xf>
    <xf numFmtId="0" fontId="0" fillId="3" borderId="1" xfId="0" applyFill="1" applyBorder="1" applyAlignment="1">
      <alignment horizontal="center" wrapText="1"/>
    </xf>
    <xf numFmtId="0" fontId="4" fillId="4" borderId="1" xfId="0" applyFont="1" applyFill="1" applyBorder="1" applyAlignment="1">
      <alignment horizontal="center" wrapText="1"/>
    </xf>
    <xf numFmtId="0" fontId="5" fillId="5" borderId="1" xfId="0" applyFont="1" applyFill="1" applyBorder="1" applyAlignment="1">
      <alignment horizontal="center" wrapText="1"/>
    </xf>
    <xf numFmtId="0" fontId="3" fillId="5" borderId="1" xfId="0" applyFont="1" applyFill="1" applyBorder="1" applyAlignment="1">
      <alignment horizontal="center" wrapText="1"/>
    </xf>
    <xf numFmtId="0" fontId="3" fillId="6" borderId="1" xfId="0" applyFont="1" applyFill="1" applyBorder="1" applyAlignment="1">
      <alignment horizontal="center" wrapText="1"/>
    </xf>
    <xf numFmtId="0" fontId="39" fillId="27" borderId="0" xfId="0" applyFont="1" applyFill="1" applyAlignment="1">
      <alignment horizontal="left" vertical="center"/>
    </xf>
    <xf numFmtId="49" fontId="34" fillId="0" borderId="2" xfId="0" applyNumberFormat="1" applyFont="1" applyBorder="1" applyAlignment="1">
      <alignment horizontal="center" vertical="center" wrapText="1"/>
    </xf>
    <xf numFmtId="0" fontId="35" fillId="7" borderId="13" xfId="7" applyFont="1" applyFill="1" applyBorder="1" applyAlignment="1">
      <alignment horizontal="center" vertical="center" wrapText="1"/>
    </xf>
    <xf numFmtId="0" fontId="35" fillId="7" borderId="17" xfId="7" applyFont="1" applyFill="1" applyBorder="1" applyAlignment="1">
      <alignment horizontal="center" vertical="center" wrapText="1"/>
    </xf>
    <xf numFmtId="172" fontId="35" fillId="7" borderId="14" xfId="7" applyNumberFormat="1" applyFont="1" applyFill="1" applyBorder="1" applyAlignment="1">
      <alignment horizontal="center" vertical="center"/>
    </xf>
    <xf numFmtId="172" fontId="35" fillId="7" borderId="15" xfId="7" applyNumberFormat="1" applyFont="1" applyFill="1" applyBorder="1" applyAlignment="1">
      <alignment horizontal="center" vertical="center"/>
    </xf>
    <xf numFmtId="172" fontId="35" fillId="7" borderId="16" xfId="7" applyNumberFormat="1" applyFont="1" applyFill="1" applyBorder="1" applyAlignment="1">
      <alignment horizontal="center" vertical="center"/>
    </xf>
    <xf numFmtId="172" fontId="35" fillId="7" borderId="18" xfId="7" applyNumberFormat="1" applyFont="1" applyFill="1" applyBorder="1" applyAlignment="1">
      <alignment horizontal="center" vertical="center"/>
    </xf>
    <xf numFmtId="172" fontId="35" fillId="7" borderId="0" xfId="7" applyNumberFormat="1" applyFont="1" applyFill="1" applyAlignment="1">
      <alignment horizontal="center" vertical="center"/>
    </xf>
    <xf numFmtId="172" fontId="35" fillId="7" borderId="19" xfId="7" applyNumberFormat="1" applyFont="1" applyFill="1" applyBorder="1" applyAlignment="1">
      <alignment horizontal="center" vertical="center"/>
    </xf>
    <xf numFmtId="0" fontId="35" fillId="7" borderId="13" xfId="0" applyFont="1" applyFill="1" applyBorder="1" applyAlignment="1">
      <alignment horizontal="center" vertical="center" wrapText="1"/>
    </xf>
    <xf numFmtId="0" fontId="35" fillId="7" borderId="20"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1" xfId="0" applyFont="1" applyBorder="1" applyAlignment="1">
      <alignment horizontal="center" vertical="center"/>
    </xf>
  </cellXfs>
  <cellStyles count="14">
    <cellStyle name="20% - Énfasis1" xfId="3" builtinId="30"/>
    <cellStyle name="Millares" xfId="1" builtinId="3"/>
    <cellStyle name="Millares [0]_FONDOS CESAN-PENS" xfId="12"/>
    <cellStyle name="Moneda" xfId="13" builtinId="4"/>
    <cellStyle name="Moneda 2" xfId="5"/>
    <cellStyle name="Nivel 1,2.3,5,6,9" xfId="9"/>
    <cellStyle name="Nivel 7" xfId="10"/>
    <cellStyle name="Normal" xfId="0" builtinId="0"/>
    <cellStyle name="Normal 12" xfId="6"/>
    <cellStyle name="Normal 2" xfId="7"/>
    <cellStyle name="Normal 2 2" xfId="4"/>
    <cellStyle name="Normal 2 2 2" xfId="8"/>
    <cellStyle name="Normal 4" xfId="11"/>
    <cellStyle name="Porcentaje" xfId="2" builtinId="5"/>
  </cellStyles>
  <dxfs count="4">
    <dxf>
      <font>
        <color rgb="FF9C0006"/>
      </font>
      <fill>
        <patternFill>
          <bgColor rgb="FFFFC7CE"/>
        </patternFill>
      </fill>
    </dxf>
    <dxf>
      <font>
        <color rgb="FF9C0006"/>
      </font>
      <fill>
        <patternFill>
          <bgColor rgb="FFFFC7CE"/>
        </patternFill>
      </fill>
    </dxf>
    <dxf>
      <numFmt numFmtId="175" formatCode="&quot;0&quot;0"/>
    </dxf>
    <dxf>
      <numFmt numFmtId="175" formatCode="&quot;0&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178594</xdr:rowOff>
    </xdr:from>
    <xdr:to>
      <xdr:col>9</xdr:col>
      <xdr:colOff>9922</xdr:colOff>
      <xdr:row>0</xdr:row>
      <xdr:rowOff>864394</xdr:rowOff>
    </xdr:to>
    <xdr:pic>
      <xdr:nvPicPr>
        <xdr:cNvPr id="2" name="Imagen 1">
          <a:extLst>
            <a:ext uri="{FF2B5EF4-FFF2-40B4-BE49-F238E27FC236}">
              <a16:creationId xmlns="" xmlns:a16="http://schemas.microsoft.com/office/drawing/2014/main" id="{D6BECCDF-F288-455F-8168-771D308360D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78594"/>
          <a:ext cx="3315097" cy="685800"/>
        </a:xfrm>
        <a:prstGeom prst="rect">
          <a:avLst/>
        </a:prstGeom>
      </xdr:spPr>
    </xdr:pic>
    <xdr:clientData/>
  </xdr:twoCellAnchor>
  <xdr:twoCellAnchor editAs="oneCell">
    <xdr:from>
      <xdr:col>0</xdr:col>
      <xdr:colOff>0</xdr:colOff>
      <xdr:row>0</xdr:row>
      <xdr:rowOff>150395</xdr:rowOff>
    </xdr:from>
    <xdr:to>
      <xdr:col>9</xdr:col>
      <xdr:colOff>16042</xdr:colOff>
      <xdr:row>0</xdr:row>
      <xdr:rowOff>836195</xdr:rowOff>
    </xdr:to>
    <xdr:pic>
      <xdr:nvPicPr>
        <xdr:cNvPr id="3" name="Imagen 2">
          <a:extLst>
            <a:ext uri="{FF2B5EF4-FFF2-40B4-BE49-F238E27FC236}">
              <a16:creationId xmlns="" xmlns:a16="http://schemas.microsoft.com/office/drawing/2014/main" id="{27520617-D714-4ABC-9ED8-A60AD78DE2C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50395"/>
          <a:ext cx="3321217" cy="6858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2:CQ241"/>
  <sheetViews>
    <sheetView tabSelected="1" zoomScale="70" zoomScaleNormal="70" workbookViewId="0">
      <pane ySplit="4" topLeftCell="A5" activePane="bottomLeft" state="frozen"/>
      <selection activeCell="B20" sqref="B20"/>
      <selection pane="bottomLeft" activeCell="F7" sqref="F7"/>
    </sheetView>
  </sheetViews>
  <sheetFormatPr baseColWidth="10" defaultRowHeight="12.75" x14ac:dyDescent="0.2"/>
  <cols>
    <col min="1" max="1" width="6.5703125" style="142" bestFit="1" customWidth="1"/>
    <col min="2" max="2" width="14.28515625" style="142" customWidth="1"/>
    <col min="3" max="3" width="11.7109375" style="142" customWidth="1"/>
    <col min="4" max="4" width="26.140625" style="142" customWidth="1"/>
    <col min="5" max="5" width="12.7109375" style="143" customWidth="1"/>
    <col min="6" max="6" width="28.42578125" style="142" customWidth="1"/>
    <col min="7" max="7" width="12" style="144" bestFit="1" customWidth="1"/>
    <col min="8" max="8" width="30.7109375" style="146" customWidth="1"/>
    <col min="9" max="9" width="17.85546875" style="142" customWidth="1"/>
    <col min="10" max="10" width="20.7109375" style="145" customWidth="1"/>
    <col min="11" max="12" width="30.7109375" style="142" customWidth="1"/>
    <col min="13" max="13" width="30.7109375" style="146" customWidth="1"/>
    <col min="14" max="14" width="17.85546875" style="142" customWidth="1"/>
    <col min="15" max="15" width="20.7109375" style="145" customWidth="1"/>
    <col min="16" max="16" width="20.5703125" style="145" customWidth="1"/>
    <col min="17" max="17" width="29" style="142" customWidth="1"/>
    <col min="18" max="18" width="12" style="145" customWidth="1"/>
    <col min="19" max="19" width="30.7109375" style="145" customWidth="1"/>
    <col min="20" max="20" width="43.140625" style="142" customWidth="1"/>
    <col min="21" max="21" width="25" style="142" customWidth="1"/>
    <col min="22" max="22" width="27.28515625" style="142" customWidth="1"/>
    <col min="23" max="23" width="28.5703125" style="142" customWidth="1"/>
    <col min="24" max="24" width="21.7109375" style="145" customWidth="1"/>
    <col min="25" max="25" width="30.7109375" style="145" customWidth="1"/>
    <col min="26" max="26" width="18.28515625" style="145" customWidth="1"/>
    <col min="27" max="27" width="24" style="145" customWidth="1"/>
    <col min="28" max="28" width="40.5703125" style="146" customWidth="1"/>
    <col min="29" max="29" width="30.7109375" style="146" customWidth="1"/>
    <col min="30" max="30" width="34.28515625" style="142" customWidth="1"/>
    <col min="31" max="31" width="30" style="142" customWidth="1"/>
    <col min="32" max="32" width="12.5703125" style="145" customWidth="1"/>
    <col min="33" max="33" width="22.42578125" style="146" customWidth="1"/>
    <col min="34" max="34" width="23.42578125" style="146" customWidth="1"/>
    <col min="35" max="35" width="19.28515625" style="146" customWidth="1"/>
    <col min="36" max="36" width="13" style="146" customWidth="1"/>
    <col min="37" max="37" width="12.5703125" style="145" customWidth="1"/>
    <col min="38" max="38" width="16.5703125" style="145" customWidth="1"/>
    <col min="39" max="39" width="16.140625" style="145" customWidth="1"/>
    <col min="40" max="40" width="18.42578125" style="145" customWidth="1"/>
    <col min="41" max="44" width="18.5703125" style="142" customWidth="1"/>
    <col min="45" max="45" width="30.7109375" style="147" customWidth="1"/>
    <col min="46" max="46" width="10.7109375" style="142" customWidth="1"/>
    <col min="47" max="47" width="21.28515625" style="142" bestFit="1" customWidth="1"/>
    <col min="48" max="48" width="20.7109375" style="142" customWidth="1"/>
    <col min="49" max="49" width="21.140625" style="142" bestFit="1" customWidth="1"/>
    <col min="50" max="51" width="20.7109375" style="142" customWidth="1"/>
    <col min="52" max="53" width="25.42578125" style="142" bestFit="1" customWidth="1"/>
    <col min="54" max="54" width="24" style="142" bestFit="1" customWidth="1"/>
    <col min="55" max="55" width="20.42578125" style="142" bestFit="1" customWidth="1"/>
    <col min="56" max="56" width="22" style="142" bestFit="1" customWidth="1"/>
    <col min="57" max="57" width="19.140625" style="142" bestFit="1" customWidth="1"/>
    <col min="58" max="58" width="30.140625" style="142" bestFit="1" customWidth="1"/>
    <col min="59" max="59" width="37" style="142" bestFit="1" customWidth="1"/>
    <col min="60" max="60" width="40.5703125" style="142" bestFit="1" customWidth="1"/>
    <col min="61" max="61" width="34.85546875" style="142" bestFit="1" customWidth="1"/>
    <col min="62" max="62" width="42" style="142" bestFit="1" customWidth="1"/>
    <col min="63" max="63" width="36.85546875" style="142" bestFit="1" customWidth="1"/>
    <col min="64" max="64" width="21.85546875" style="142" bestFit="1" customWidth="1"/>
    <col min="65" max="66" width="20.5703125" style="142" bestFit="1" customWidth="1"/>
    <col min="67" max="67" width="19.85546875" style="142" bestFit="1" customWidth="1"/>
    <col min="68" max="68" width="20.42578125" style="142" bestFit="1" customWidth="1"/>
    <col min="69" max="69" width="22.7109375" style="142" bestFit="1" customWidth="1"/>
    <col min="70" max="70" width="21.5703125" style="142" bestFit="1" customWidth="1"/>
    <col min="71" max="71" width="21.140625" style="142" bestFit="1" customWidth="1"/>
    <col min="72" max="72" width="18.7109375" style="142" bestFit="1" customWidth="1"/>
    <col min="73" max="73" width="23" style="142" bestFit="1" customWidth="1"/>
    <col min="74" max="74" width="25.5703125" style="142" bestFit="1" customWidth="1"/>
    <col min="75" max="75" width="24.7109375" style="142" bestFit="1" customWidth="1"/>
    <col min="76" max="76" width="29" style="142" bestFit="1" customWidth="1"/>
    <col min="77" max="77" width="21.85546875" style="142" bestFit="1" customWidth="1"/>
    <col min="78" max="79" width="20.5703125" style="142" bestFit="1" customWidth="1"/>
    <col min="80" max="80" width="24.42578125" style="142" bestFit="1" customWidth="1"/>
    <col min="81" max="81" width="23" style="142" bestFit="1" customWidth="1"/>
    <col min="82" max="82" width="25.140625" style="142" bestFit="1" customWidth="1"/>
    <col min="83" max="83" width="23.7109375" style="142" bestFit="1" customWidth="1"/>
    <col min="84" max="84" width="24.42578125" style="142" bestFit="1" customWidth="1"/>
    <col min="85" max="85" width="21.85546875" style="142" bestFit="1" customWidth="1"/>
    <col min="86" max="86" width="24.140625" style="142" bestFit="1" customWidth="1"/>
    <col min="87" max="87" width="24.42578125" style="142" bestFit="1" customWidth="1"/>
    <col min="88" max="88" width="23.7109375" style="142" bestFit="1" customWidth="1"/>
    <col min="89" max="89" width="22" style="142" bestFit="1" customWidth="1"/>
    <col min="90" max="90" width="26.85546875" style="142" bestFit="1" customWidth="1"/>
    <col min="91" max="91" width="20.5703125" style="142" bestFit="1" customWidth="1"/>
    <col min="92" max="92" width="17.28515625" style="142" bestFit="1" customWidth="1"/>
    <col min="93" max="93" width="23.7109375" style="142" bestFit="1" customWidth="1"/>
    <col min="94" max="94" width="24.140625" style="142" bestFit="1" customWidth="1"/>
    <col min="95" max="95" width="28.140625" style="142" customWidth="1"/>
    <col min="96" max="16384" width="11.42578125" style="142"/>
  </cols>
  <sheetData>
    <row r="2" spans="1:94" s="139" customFormat="1" ht="20.25" customHeight="1" x14ac:dyDescent="0.25">
      <c r="A2" s="487" t="s">
        <v>1548</v>
      </c>
      <c r="B2" s="487" t="s">
        <v>1549</v>
      </c>
      <c r="C2" s="487" t="s">
        <v>1550</v>
      </c>
      <c r="D2" s="487" t="s">
        <v>1551</v>
      </c>
      <c r="E2" s="492" t="s">
        <v>1552</v>
      </c>
      <c r="F2" s="487" t="s">
        <v>1553</v>
      </c>
      <c r="G2" s="498" t="s">
        <v>1554</v>
      </c>
      <c r="H2" s="499" t="s">
        <v>1555</v>
      </c>
      <c r="I2" s="494" t="s">
        <v>2039</v>
      </c>
      <c r="J2" s="489" t="s">
        <v>1910</v>
      </c>
      <c r="K2" s="488" t="s">
        <v>1556</v>
      </c>
      <c r="L2" s="488" t="s">
        <v>1557</v>
      </c>
      <c r="M2" s="488" t="s">
        <v>1558</v>
      </c>
      <c r="N2" s="494" t="s">
        <v>2039</v>
      </c>
      <c r="O2" s="489" t="s">
        <v>1910</v>
      </c>
      <c r="P2" s="494" t="s">
        <v>1559</v>
      </c>
      <c r="Q2" s="495" t="s">
        <v>1560</v>
      </c>
      <c r="R2" s="502" t="s">
        <v>1561</v>
      </c>
      <c r="S2" s="488" t="s">
        <v>2038</v>
      </c>
      <c r="T2" s="495" t="s">
        <v>2037</v>
      </c>
      <c r="U2" s="495" t="s">
        <v>2056</v>
      </c>
      <c r="V2" s="489" t="s">
        <v>2227</v>
      </c>
      <c r="W2" s="499" t="s">
        <v>2226</v>
      </c>
      <c r="X2" s="503" t="s">
        <v>1562</v>
      </c>
      <c r="Y2" s="489" t="s">
        <v>1563</v>
      </c>
      <c r="Z2" s="489" t="s">
        <v>1564</v>
      </c>
      <c r="AA2" s="506" t="s">
        <v>1565</v>
      </c>
      <c r="AB2" s="494" t="s">
        <v>1566</v>
      </c>
      <c r="AC2" s="489" t="s">
        <v>1567</v>
      </c>
      <c r="AD2" s="488" t="s">
        <v>1568</v>
      </c>
      <c r="AE2" s="488" t="s">
        <v>1569</v>
      </c>
      <c r="AF2" s="488" t="s">
        <v>1570</v>
      </c>
      <c r="AG2" s="494" t="s">
        <v>1571</v>
      </c>
      <c r="AH2" s="494" t="s">
        <v>1572</v>
      </c>
      <c r="AI2" s="514" t="s">
        <v>1573</v>
      </c>
      <c r="AJ2" s="487" t="s">
        <v>1574</v>
      </c>
      <c r="AK2" s="499" t="s">
        <v>1575</v>
      </c>
      <c r="AL2" s="499" t="s">
        <v>1912</v>
      </c>
      <c r="AM2" s="523" t="s">
        <v>1911</v>
      </c>
      <c r="AN2" s="495" t="s">
        <v>1576</v>
      </c>
      <c r="AO2" s="509" t="s">
        <v>1577</v>
      </c>
      <c r="AP2" s="509" t="s">
        <v>1578</v>
      </c>
      <c r="AQ2" s="488" t="s">
        <v>1579</v>
      </c>
      <c r="AR2" s="488" t="s">
        <v>1580</v>
      </c>
      <c r="AS2" s="509" t="s">
        <v>1581</v>
      </c>
      <c r="AT2" s="489" t="s">
        <v>1582</v>
      </c>
      <c r="AU2" s="511" t="s">
        <v>1583</v>
      </c>
      <c r="AV2" s="512"/>
      <c r="AW2" s="512"/>
      <c r="AX2" s="512"/>
      <c r="AY2" s="513"/>
      <c r="AZ2" s="514"/>
      <c r="BA2" s="514"/>
      <c r="BB2" s="514"/>
      <c r="BC2" s="514"/>
      <c r="BD2" s="514"/>
      <c r="BE2" s="514"/>
      <c r="BF2" s="514"/>
      <c r="BG2" s="514"/>
      <c r="BH2" s="514"/>
      <c r="BI2" s="514"/>
      <c r="BJ2" s="514"/>
      <c r="BK2" s="514"/>
      <c r="BL2" s="514"/>
      <c r="BM2" s="514"/>
      <c r="BN2" s="514"/>
      <c r="BO2" s="514"/>
      <c r="BP2" s="514"/>
      <c r="BQ2" s="514"/>
      <c r="BR2" s="514"/>
      <c r="BS2" s="514"/>
      <c r="BT2" s="514"/>
      <c r="BU2" s="514"/>
      <c r="BV2" s="514"/>
      <c r="BW2" s="514"/>
      <c r="BX2" s="514"/>
      <c r="BY2" s="514"/>
      <c r="BZ2" s="514"/>
      <c r="CA2" s="514"/>
      <c r="CB2" s="514"/>
      <c r="CC2" s="514"/>
      <c r="CD2" s="514"/>
      <c r="CE2" s="514"/>
      <c r="CF2" s="514"/>
      <c r="CG2" s="514"/>
      <c r="CH2" s="514"/>
      <c r="CI2" s="514"/>
      <c r="CJ2" s="514"/>
      <c r="CK2" s="514"/>
      <c r="CL2" s="514"/>
      <c r="CM2" s="514"/>
      <c r="CN2" s="514"/>
      <c r="CO2" s="514"/>
      <c r="CP2" s="514"/>
    </row>
    <row r="3" spans="1:94" s="139" customFormat="1" ht="12.75" customHeight="1" x14ac:dyDescent="0.25">
      <c r="A3" s="487"/>
      <c r="B3" s="487"/>
      <c r="C3" s="487"/>
      <c r="D3" s="487"/>
      <c r="E3" s="492"/>
      <c r="F3" s="487"/>
      <c r="G3" s="498"/>
      <c r="H3" s="499"/>
      <c r="I3" s="494"/>
      <c r="J3" s="490"/>
      <c r="K3" s="500"/>
      <c r="L3" s="500"/>
      <c r="M3" s="500"/>
      <c r="N3" s="494"/>
      <c r="O3" s="490"/>
      <c r="P3" s="494"/>
      <c r="Q3" s="496"/>
      <c r="R3" s="502"/>
      <c r="S3" s="500"/>
      <c r="T3" s="496"/>
      <c r="U3" s="496"/>
      <c r="V3" s="490"/>
      <c r="W3" s="499"/>
      <c r="X3" s="504"/>
      <c r="Y3" s="490"/>
      <c r="Z3" s="490"/>
      <c r="AA3" s="507"/>
      <c r="AB3" s="494"/>
      <c r="AC3" s="490"/>
      <c r="AD3" s="500"/>
      <c r="AE3" s="500"/>
      <c r="AF3" s="500"/>
      <c r="AG3" s="494"/>
      <c r="AH3" s="494"/>
      <c r="AI3" s="514"/>
      <c r="AJ3" s="487"/>
      <c r="AK3" s="499"/>
      <c r="AL3" s="499"/>
      <c r="AM3" s="523"/>
      <c r="AN3" s="496"/>
      <c r="AO3" s="507"/>
      <c r="AP3" s="507"/>
      <c r="AQ3" s="500"/>
      <c r="AR3" s="500"/>
      <c r="AS3" s="507"/>
      <c r="AT3" s="490"/>
      <c r="AU3" s="515" t="s">
        <v>1584</v>
      </c>
      <c r="AV3" s="517" t="s">
        <v>1585</v>
      </c>
      <c r="AW3" s="519" t="s">
        <v>1586</v>
      </c>
      <c r="AX3" s="521" t="s">
        <v>23</v>
      </c>
      <c r="AY3" s="487" t="s">
        <v>1587</v>
      </c>
      <c r="AZ3" s="422" t="s">
        <v>1588</v>
      </c>
      <c r="BA3" s="422" t="s">
        <v>4324</v>
      </c>
      <c r="BB3" s="423" t="s">
        <v>1589</v>
      </c>
      <c r="BC3" s="423" t="s">
        <v>1590</v>
      </c>
      <c r="BD3" s="423" t="s">
        <v>1591</v>
      </c>
      <c r="BE3" s="423" t="s">
        <v>4312</v>
      </c>
      <c r="BF3" s="401" t="s">
        <v>4317</v>
      </c>
      <c r="BG3" s="401" t="s">
        <v>4300</v>
      </c>
      <c r="BH3" s="401" t="s">
        <v>4302</v>
      </c>
      <c r="BI3" s="401" t="s">
        <v>4299</v>
      </c>
      <c r="BJ3" s="401" t="s">
        <v>4303</v>
      </c>
      <c r="BK3" s="401" t="s">
        <v>4301</v>
      </c>
      <c r="BL3" s="402" t="s">
        <v>1592</v>
      </c>
      <c r="BM3" s="402" t="s">
        <v>1593</v>
      </c>
      <c r="BN3" s="402" t="s">
        <v>1594</v>
      </c>
      <c r="BO3" s="402" t="s">
        <v>1595</v>
      </c>
      <c r="BP3" s="402" t="s">
        <v>1596</v>
      </c>
      <c r="BQ3" s="402" t="s">
        <v>1597</v>
      </c>
      <c r="BR3" s="402" t="s">
        <v>1598</v>
      </c>
      <c r="BS3" s="402" t="s">
        <v>1599</v>
      </c>
      <c r="BT3" s="402" t="s">
        <v>1600</v>
      </c>
      <c r="BU3" s="402" t="s">
        <v>1601</v>
      </c>
      <c r="BV3" s="402" t="s">
        <v>1602</v>
      </c>
      <c r="BW3" s="402" t="s">
        <v>1603</v>
      </c>
      <c r="BX3" s="401" t="s">
        <v>1604</v>
      </c>
      <c r="BY3" s="402" t="s">
        <v>1605</v>
      </c>
      <c r="BZ3" s="402" t="s">
        <v>1606</v>
      </c>
      <c r="CA3" s="402" t="s">
        <v>1607</v>
      </c>
      <c r="CB3" s="402" t="s">
        <v>1608</v>
      </c>
      <c r="CC3" s="401" t="s">
        <v>1609</v>
      </c>
      <c r="CD3" s="401" t="s">
        <v>1610</v>
      </c>
      <c r="CE3" s="401" t="s">
        <v>1611</v>
      </c>
      <c r="CF3" s="401" t="s">
        <v>1612</v>
      </c>
      <c r="CG3" s="402" t="s">
        <v>1613</v>
      </c>
      <c r="CH3" s="402" t="s">
        <v>1614</v>
      </c>
      <c r="CI3" s="402" t="s">
        <v>1615</v>
      </c>
      <c r="CJ3" s="402" t="s">
        <v>1616</v>
      </c>
      <c r="CK3" s="402" t="s">
        <v>1617</v>
      </c>
      <c r="CL3" s="401" t="s">
        <v>1618</v>
      </c>
      <c r="CM3" s="418" t="s">
        <v>1619</v>
      </c>
      <c r="CN3" s="419" t="s">
        <v>1620</v>
      </c>
      <c r="CO3" s="418" t="s">
        <v>1621</v>
      </c>
      <c r="CP3" s="419" t="s">
        <v>1622</v>
      </c>
    </row>
    <row r="4" spans="1:94" s="140" customFormat="1" ht="38.25" x14ac:dyDescent="0.25">
      <c r="A4" s="488"/>
      <c r="B4" s="488"/>
      <c r="C4" s="488"/>
      <c r="D4" s="488"/>
      <c r="E4" s="493"/>
      <c r="F4" s="488"/>
      <c r="G4" s="498"/>
      <c r="H4" s="499"/>
      <c r="I4" s="494"/>
      <c r="J4" s="491"/>
      <c r="K4" s="501"/>
      <c r="L4" s="501"/>
      <c r="M4" s="501"/>
      <c r="N4" s="494"/>
      <c r="O4" s="491"/>
      <c r="P4" s="494"/>
      <c r="Q4" s="497"/>
      <c r="R4" s="502"/>
      <c r="S4" s="501"/>
      <c r="T4" s="497"/>
      <c r="U4" s="497"/>
      <c r="V4" s="491"/>
      <c r="W4" s="499"/>
      <c r="X4" s="505"/>
      <c r="Y4" s="491"/>
      <c r="Z4" s="491"/>
      <c r="AA4" s="508"/>
      <c r="AB4" s="494"/>
      <c r="AC4" s="491"/>
      <c r="AD4" s="501"/>
      <c r="AE4" s="501"/>
      <c r="AF4" s="501"/>
      <c r="AG4" s="494"/>
      <c r="AH4" s="494"/>
      <c r="AI4" s="514"/>
      <c r="AJ4" s="487"/>
      <c r="AK4" s="499"/>
      <c r="AL4" s="499"/>
      <c r="AM4" s="523"/>
      <c r="AN4" s="497"/>
      <c r="AO4" s="510"/>
      <c r="AP4" s="510"/>
      <c r="AQ4" s="501"/>
      <c r="AR4" s="501"/>
      <c r="AS4" s="510"/>
      <c r="AT4" s="491"/>
      <c r="AU4" s="516"/>
      <c r="AV4" s="518"/>
      <c r="AW4" s="520"/>
      <c r="AX4" s="522"/>
      <c r="AY4" s="487"/>
      <c r="AZ4" s="422" t="s">
        <v>1623</v>
      </c>
      <c r="BA4" s="422" t="s">
        <v>4325</v>
      </c>
      <c r="BB4" s="422" t="s">
        <v>1624</v>
      </c>
      <c r="BC4" s="422" t="s">
        <v>1625</v>
      </c>
      <c r="BD4" s="422" t="s">
        <v>1626</v>
      </c>
      <c r="BE4" s="422" t="s">
        <v>4313</v>
      </c>
      <c r="BF4" s="402" t="s">
        <v>4318</v>
      </c>
      <c r="BG4" s="402" t="s">
        <v>4319</v>
      </c>
      <c r="BH4" s="402" t="s">
        <v>4320</v>
      </c>
      <c r="BI4" s="402" t="s">
        <v>4321</v>
      </c>
      <c r="BJ4" s="402" t="s">
        <v>4322</v>
      </c>
      <c r="BK4" s="402" t="s">
        <v>4323</v>
      </c>
      <c r="BL4" s="402" t="s">
        <v>1627</v>
      </c>
      <c r="BM4" s="402" t="s">
        <v>1628</v>
      </c>
      <c r="BN4" s="402" t="s">
        <v>1629</v>
      </c>
      <c r="BO4" s="402" t="s">
        <v>1630</v>
      </c>
      <c r="BP4" s="402" t="s">
        <v>1631</v>
      </c>
      <c r="BQ4" s="402" t="s">
        <v>1632</v>
      </c>
      <c r="BR4" s="402" t="s">
        <v>1633</v>
      </c>
      <c r="BS4" s="402" t="s">
        <v>1634</v>
      </c>
      <c r="BT4" s="402" t="s">
        <v>1635</v>
      </c>
      <c r="BU4" s="402" t="s">
        <v>1636</v>
      </c>
      <c r="BV4" s="402" t="s">
        <v>1637</v>
      </c>
      <c r="BW4" s="402" t="s">
        <v>1638</v>
      </c>
      <c r="BX4" s="402" t="s">
        <v>1639</v>
      </c>
      <c r="BY4" s="402" t="s">
        <v>1640</v>
      </c>
      <c r="BZ4" s="402" t="s">
        <v>1641</v>
      </c>
      <c r="CA4" s="402" t="s">
        <v>1642</v>
      </c>
      <c r="CB4" s="402" t="s">
        <v>1643</v>
      </c>
      <c r="CC4" s="402" t="s">
        <v>1644</v>
      </c>
      <c r="CD4" s="402" t="s">
        <v>1645</v>
      </c>
      <c r="CE4" s="402" t="s">
        <v>1646</v>
      </c>
      <c r="CF4" s="403" t="s">
        <v>1647</v>
      </c>
      <c r="CG4" s="402" t="s">
        <v>1648</v>
      </c>
      <c r="CH4" s="402" t="s">
        <v>1649</v>
      </c>
      <c r="CI4" s="402" t="s">
        <v>1650</v>
      </c>
      <c r="CJ4" s="402" t="s">
        <v>1651</v>
      </c>
      <c r="CK4" s="402" t="s">
        <v>1652</v>
      </c>
      <c r="CL4" s="402" t="s">
        <v>1653</v>
      </c>
      <c r="CM4" s="418" t="s">
        <v>1654</v>
      </c>
      <c r="CN4" s="418" t="s">
        <v>1655</v>
      </c>
      <c r="CO4" s="418" t="s">
        <v>1656</v>
      </c>
      <c r="CP4" s="418" t="s">
        <v>1657</v>
      </c>
    </row>
    <row r="5" spans="1:94" s="440" customFormat="1" ht="99.95" customHeight="1" x14ac:dyDescent="0.25">
      <c r="A5" s="167">
        <v>19</v>
      </c>
      <c r="B5" s="167" t="s">
        <v>30</v>
      </c>
      <c r="C5" s="167">
        <v>1905</v>
      </c>
      <c r="D5" s="167" t="s">
        <v>1778</v>
      </c>
      <c r="E5" s="350" t="s">
        <v>33</v>
      </c>
      <c r="F5" s="167" t="s">
        <v>34</v>
      </c>
      <c r="G5" s="368">
        <v>1</v>
      </c>
      <c r="H5" s="351" t="s">
        <v>1779</v>
      </c>
      <c r="I5" s="378" t="s">
        <v>2077</v>
      </c>
      <c r="J5" s="148">
        <v>40</v>
      </c>
      <c r="K5" s="352" t="s">
        <v>1913</v>
      </c>
      <c r="L5" s="352" t="s">
        <v>1914</v>
      </c>
      <c r="M5" s="353" t="s">
        <v>1915</v>
      </c>
      <c r="N5" s="378" t="s">
        <v>2077</v>
      </c>
      <c r="O5" s="148">
        <v>40</v>
      </c>
      <c r="P5" s="448">
        <v>2021004250584</v>
      </c>
      <c r="Q5" s="354" t="s">
        <v>1780</v>
      </c>
      <c r="R5" s="447">
        <v>1905025</v>
      </c>
      <c r="S5" s="158" t="s">
        <v>2050</v>
      </c>
      <c r="T5" s="355" t="s">
        <v>2051</v>
      </c>
      <c r="U5" s="355" t="s">
        <v>2052</v>
      </c>
      <c r="V5" s="148">
        <v>40</v>
      </c>
      <c r="W5" s="355" t="s">
        <v>2189</v>
      </c>
      <c r="X5" s="458" t="s">
        <v>1757</v>
      </c>
      <c r="Y5" s="373"/>
      <c r="Z5" s="373"/>
      <c r="AA5" s="367" t="s">
        <v>4124</v>
      </c>
      <c r="AB5" s="474" t="s">
        <v>1781</v>
      </c>
      <c r="AC5" s="432"/>
      <c r="AD5" s="352" t="s">
        <v>1534</v>
      </c>
      <c r="AE5" s="352" t="s">
        <v>1536</v>
      </c>
      <c r="AF5" s="352" t="s">
        <v>1929</v>
      </c>
      <c r="AG5" s="368" t="s">
        <v>4078</v>
      </c>
      <c r="AH5" s="368" t="s">
        <v>4127</v>
      </c>
      <c r="AI5" s="468"/>
      <c r="AJ5" s="158">
        <v>6</v>
      </c>
      <c r="AK5" s="361" t="s">
        <v>1664</v>
      </c>
      <c r="AL5" s="470">
        <v>26</v>
      </c>
      <c r="AM5" s="453">
        <v>5</v>
      </c>
      <c r="AN5" s="366" t="b">
        <f t="shared" ref="AN5:AN68" si="0">_xlfn.IFNA(+AO5+AP5+AQ5+AR5=AM5,"ERROR")</f>
        <v>1</v>
      </c>
      <c r="AO5" s="370">
        <v>2</v>
      </c>
      <c r="AP5" s="370">
        <v>3</v>
      </c>
      <c r="AQ5" s="352">
        <v>0</v>
      </c>
      <c r="AR5" s="352">
        <v>0</v>
      </c>
      <c r="AS5" s="377"/>
      <c r="AT5" s="148" t="s">
        <v>4129</v>
      </c>
      <c r="AU5" s="439">
        <f>+AV5+AW5+AX5</f>
        <v>0</v>
      </c>
      <c r="AV5" s="454">
        <f>+AZ5+BB5+BC5+BD5+BE5+BA5</f>
        <v>0</v>
      </c>
      <c r="AW5" s="455">
        <f>SUM(BF5:CL5)</f>
        <v>0</v>
      </c>
      <c r="AX5" s="456">
        <f>+CM5+CN5+CO5+CP5</f>
        <v>0</v>
      </c>
      <c r="AY5" s="457"/>
      <c r="AZ5" s="424">
        <v>0</v>
      </c>
      <c r="BA5" s="424">
        <v>0</v>
      </c>
      <c r="BB5" s="424">
        <v>0</v>
      </c>
      <c r="BC5" s="424">
        <v>0</v>
      </c>
      <c r="BD5" s="424">
        <v>0</v>
      </c>
      <c r="BE5" s="424">
        <v>0</v>
      </c>
      <c r="BF5" s="417">
        <v>0</v>
      </c>
      <c r="BG5" s="417">
        <v>0</v>
      </c>
      <c r="BH5" s="417">
        <v>0</v>
      </c>
      <c r="BI5" s="417">
        <v>0</v>
      </c>
      <c r="BJ5" s="417">
        <v>0</v>
      </c>
      <c r="BK5" s="417">
        <v>0</v>
      </c>
      <c r="BL5" s="417">
        <v>0</v>
      </c>
      <c r="BM5" s="417">
        <v>0</v>
      </c>
      <c r="BN5" s="417">
        <v>0</v>
      </c>
      <c r="BO5" s="417">
        <v>0</v>
      </c>
      <c r="BP5" s="417">
        <v>0</v>
      </c>
      <c r="BQ5" s="417">
        <v>0</v>
      </c>
      <c r="BR5" s="417">
        <v>0</v>
      </c>
      <c r="BS5" s="417">
        <v>0</v>
      </c>
      <c r="BT5" s="417">
        <v>0</v>
      </c>
      <c r="BU5" s="417">
        <v>0</v>
      </c>
      <c r="BV5" s="417">
        <v>0</v>
      </c>
      <c r="BW5" s="417">
        <v>0</v>
      </c>
      <c r="BX5" s="417">
        <v>0</v>
      </c>
      <c r="BY5" s="417">
        <v>0</v>
      </c>
      <c r="BZ5" s="417">
        <v>0</v>
      </c>
      <c r="CA5" s="417">
        <v>0</v>
      </c>
      <c r="CB5" s="417">
        <v>0</v>
      </c>
      <c r="CC5" s="417">
        <v>0</v>
      </c>
      <c r="CD5" s="417">
        <v>0</v>
      </c>
      <c r="CE5" s="417">
        <v>0</v>
      </c>
      <c r="CF5" s="417">
        <v>0</v>
      </c>
      <c r="CG5" s="417">
        <v>0</v>
      </c>
      <c r="CH5" s="417">
        <v>0</v>
      </c>
      <c r="CI5" s="417">
        <v>0</v>
      </c>
      <c r="CJ5" s="417">
        <v>0</v>
      </c>
      <c r="CK5" s="417">
        <v>0</v>
      </c>
      <c r="CL5" s="417">
        <v>0</v>
      </c>
      <c r="CM5" s="420">
        <v>0</v>
      </c>
      <c r="CN5" s="420">
        <v>0</v>
      </c>
      <c r="CO5" s="420">
        <v>0</v>
      </c>
      <c r="CP5" s="420">
        <v>0</v>
      </c>
    </row>
    <row r="6" spans="1:94" s="440" customFormat="1" ht="99.95" customHeight="1" x14ac:dyDescent="0.25">
      <c r="A6" s="167">
        <v>19</v>
      </c>
      <c r="B6" s="167" t="s">
        <v>30</v>
      </c>
      <c r="C6" s="167">
        <v>1905</v>
      </c>
      <c r="D6" s="167" t="s">
        <v>1778</v>
      </c>
      <c r="E6" s="350" t="s">
        <v>33</v>
      </c>
      <c r="F6" s="167" t="s">
        <v>34</v>
      </c>
      <c r="G6" s="368">
        <v>1</v>
      </c>
      <c r="H6" s="351" t="s">
        <v>1779</v>
      </c>
      <c r="I6" s="378" t="s">
        <v>2077</v>
      </c>
      <c r="J6" s="148">
        <v>40</v>
      </c>
      <c r="K6" s="352" t="s">
        <v>1913</v>
      </c>
      <c r="L6" s="352" t="s">
        <v>1914</v>
      </c>
      <c r="M6" s="353" t="s">
        <v>1915</v>
      </c>
      <c r="N6" s="378" t="s">
        <v>2077</v>
      </c>
      <c r="O6" s="148">
        <v>40</v>
      </c>
      <c r="P6" s="448">
        <v>2021004250584</v>
      </c>
      <c r="Q6" s="354" t="s">
        <v>1780</v>
      </c>
      <c r="R6" s="447">
        <v>1905025</v>
      </c>
      <c r="S6" s="158" t="s">
        <v>2050</v>
      </c>
      <c r="T6" s="355" t="s">
        <v>2051</v>
      </c>
      <c r="U6" s="355" t="s">
        <v>2052</v>
      </c>
      <c r="V6" s="148">
        <v>40</v>
      </c>
      <c r="W6" s="355" t="s">
        <v>2189</v>
      </c>
      <c r="X6" s="458" t="s">
        <v>1757</v>
      </c>
      <c r="Y6" s="373"/>
      <c r="Z6" s="373"/>
      <c r="AA6" s="367" t="s">
        <v>4124</v>
      </c>
      <c r="AB6" s="474" t="s">
        <v>1782</v>
      </c>
      <c r="AC6" s="377"/>
      <c r="AD6" s="396" t="s">
        <v>1533</v>
      </c>
      <c r="AE6" s="396" t="s">
        <v>1526</v>
      </c>
      <c r="AF6" s="396" t="s">
        <v>1929</v>
      </c>
      <c r="AG6" s="377"/>
      <c r="AH6" s="377"/>
      <c r="AI6" s="468"/>
      <c r="AJ6" s="158">
        <v>6</v>
      </c>
      <c r="AK6" s="361" t="s">
        <v>1664</v>
      </c>
      <c r="AL6" s="461">
        <v>116</v>
      </c>
      <c r="AM6" s="453">
        <v>0</v>
      </c>
      <c r="AN6" s="366" t="b">
        <f t="shared" si="0"/>
        <v>1</v>
      </c>
      <c r="AO6" s="370">
        <v>0</v>
      </c>
      <c r="AP6" s="370">
        <v>0</v>
      </c>
      <c r="AQ6" s="352">
        <v>0</v>
      </c>
      <c r="AR6" s="352">
        <v>0</v>
      </c>
      <c r="AS6" s="377"/>
      <c r="AT6" s="148" t="s">
        <v>4129</v>
      </c>
      <c r="AU6" s="439">
        <f t="shared" ref="AU6:AU69" si="1">+AV6+AW6+AX6</f>
        <v>0</v>
      </c>
      <c r="AV6" s="454">
        <f t="shared" ref="AV6:AV69" si="2">+AZ6+BB6+BC6+BD6+BE6+BA6</f>
        <v>0</v>
      </c>
      <c r="AW6" s="455">
        <f t="shared" ref="AW6:AW69" si="3">SUM(BF6:CL6)</f>
        <v>0</v>
      </c>
      <c r="AX6" s="456">
        <f t="shared" ref="AX6:AX69" si="4">+CM6+CN6+CO6+CP6</f>
        <v>0</v>
      </c>
      <c r="AY6" s="457"/>
      <c r="AZ6" s="424">
        <v>0</v>
      </c>
      <c r="BA6" s="424">
        <v>0</v>
      </c>
      <c r="BB6" s="424">
        <v>0</v>
      </c>
      <c r="BC6" s="424">
        <v>0</v>
      </c>
      <c r="BD6" s="424">
        <v>0</v>
      </c>
      <c r="BE6" s="424">
        <v>0</v>
      </c>
      <c r="BF6" s="417">
        <v>0</v>
      </c>
      <c r="BG6" s="417">
        <v>0</v>
      </c>
      <c r="BH6" s="417">
        <v>0</v>
      </c>
      <c r="BI6" s="417">
        <v>0</v>
      </c>
      <c r="BJ6" s="417">
        <v>0</v>
      </c>
      <c r="BK6" s="417">
        <v>0</v>
      </c>
      <c r="BL6" s="417">
        <v>0</v>
      </c>
      <c r="BM6" s="417">
        <v>0</v>
      </c>
      <c r="BN6" s="417">
        <v>0</v>
      </c>
      <c r="BO6" s="417">
        <v>0</v>
      </c>
      <c r="BP6" s="417">
        <v>0</v>
      </c>
      <c r="BQ6" s="417">
        <v>0</v>
      </c>
      <c r="BR6" s="417">
        <v>0</v>
      </c>
      <c r="BS6" s="417">
        <v>0</v>
      </c>
      <c r="BT6" s="417">
        <v>0</v>
      </c>
      <c r="BU6" s="417">
        <v>0</v>
      </c>
      <c r="BV6" s="417">
        <v>0</v>
      </c>
      <c r="BW6" s="417">
        <v>0</v>
      </c>
      <c r="BX6" s="417">
        <v>0</v>
      </c>
      <c r="BY6" s="417">
        <v>0</v>
      </c>
      <c r="BZ6" s="417">
        <v>0</v>
      </c>
      <c r="CA6" s="417">
        <v>0</v>
      </c>
      <c r="CB6" s="417">
        <v>0</v>
      </c>
      <c r="CC6" s="417">
        <v>0</v>
      </c>
      <c r="CD6" s="417">
        <v>0</v>
      </c>
      <c r="CE6" s="417">
        <v>0</v>
      </c>
      <c r="CF6" s="417">
        <v>0</v>
      </c>
      <c r="CG6" s="417">
        <v>0</v>
      </c>
      <c r="CH6" s="417">
        <v>0</v>
      </c>
      <c r="CI6" s="417">
        <v>0</v>
      </c>
      <c r="CJ6" s="417">
        <v>0</v>
      </c>
      <c r="CK6" s="417">
        <v>0</v>
      </c>
      <c r="CL6" s="417">
        <v>0</v>
      </c>
      <c r="CM6" s="420">
        <v>0</v>
      </c>
      <c r="CN6" s="420">
        <v>0</v>
      </c>
      <c r="CO6" s="420">
        <v>0</v>
      </c>
      <c r="CP6" s="420">
        <v>0</v>
      </c>
    </row>
    <row r="7" spans="1:94" s="440" customFormat="1" ht="99.95" customHeight="1" x14ac:dyDescent="0.25">
      <c r="A7" s="167">
        <v>19</v>
      </c>
      <c r="B7" s="167" t="s">
        <v>30</v>
      </c>
      <c r="C7" s="167">
        <v>1905</v>
      </c>
      <c r="D7" s="167" t="s">
        <v>1778</v>
      </c>
      <c r="E7" s="350" t="s">
        <v>33</v>
      </c>
      <c r="F7" s="167" t="s">
        <v>34</v>
      </c>
      <c r="G7" s="368">
        <v>1</v>
      </c>
      <c r="H7" s="351" t="s">
        <v>1779</v>
      </c>
      <c r="I7" s="378" t="s">
        <v>2077</v>
      </c>
      <c r="J7" s="148">
        <v>40</v>
      </c>
      <c r="K7" s="352" t="s">
        <v>1913</v>
      </c>
      <c r="L7" s="352" t="s">
        <v>1914</v>
      </c>
      <c r="M7" s="353" t="s">
        <v>1915</v>
      </c>
      <c r="N7" s="378" t="s">
        <v>2077</v>
      </c>
      <c r="O7" s="148">
        <v>40</v>
      </c>
      <c r="P7" s="448">
        <v>2021004250584</v>
      </c>
      <c r="Q7" s="354" t="s">
        <v>1780</v>
      </c>
      <c r="R7" s="447">
        <v>1905025</v>
      </c>
      <c r="S7" s="158" t="s">
        <v>2050</v>
      </c>
      <c r="T7" s="355" t="s">
        <v>2051</v>
      </c>
      <c r="U7" s="355" t="s">
        <v>2052</v>
      </c>
      <c r="V7" s="148">
        <v>40</v>
      </c>
      <c r="W7" s="355" t="s">
        <v>2189</v>
      </c>
      <c r="X7" s="458" t="s">
        <v>1757</v>
      </c>
      <c r="Y7" s="148" t="s">
        <v>3841</v>
      </c>
      <c r="Z7" s="148" t="s">
        <v>2965</v>
      </c>
      <c r="AA7" s="367" t="s">
        <v>4124</v>
      </c>
      <c r="AB7" s="474" t="s">
        <v>1783</v>
      </c>
      <c r="AC7" s="378" t="s">
        <v>4126</v>
      </c>
      <c r="AD7" s="352" t="s">
        <v>1534</v>
      </c>
      <c r="AE7" s="352" t="s">
        <v>1536</v>
      </c>
      <c r="AF7" s="352" t="s">
        <v>1929</v>
      </c>
      <c r="AG7" s="368" t="s">
        <v>4078</v>
      </c>
      <c r="AH7" s="368" t="s">
        <v>4128</v>
      </c>
      <c r="AI7" s="468"/>
      <c r="AJ7" s="158">
        <v>6</v>
      </c>
      <c r="AK7" s="361" t="s">
        <v>1664</v>
      </c>
      <c r="AL7" s="461">
        <v>7</v>
      </c>
      <c r="AM7" s="453">
        <v>40</v>
      </c>
      <c r="AN7" s="366" t="b">
        <f t="shared" si="0"/>
        <v>1</v>
      </c>
      <c r="AO7" s="370">
        <v>20</v>
      </c>
      <c r="AP7" s="370">
        <v>20</v>
      </c>
      <c r="AQ7" s="352">
        <v>0</v>
      </c>
      <c r="AR7" s="352">
        <v>0</v>
      </c>
      <c r="AS7" s="372" t="s">
        <v>4130</v>
      </c>
      <c r="AT7" s="148" t="s">
        <v>4129</v>
      </c>
      <c r="AU7" s="439">
        <f t="shared" si="1"/>
        <v>321829624</v>
      </c>
      <c r="AV7" s="454">
        <f t="shared" si="2"/>
        <v>0</v>
      </c>
      <c r="AW7" s="455">
        <f t="shared" si="3"/>
        <v>0</v>
      </c>
      <c r="AX7" s="456">
        <f t="shared" si="4"/>
        <v>321829624</v>
      </c>
      <c r="AY7" s="457"/>
      <c r="AZ7" s="424">
        <v>0</v>
      </c>
      <c r="BA7" s="424">
        <v>0</v>
      </c>
      <c r="BB7" s="424">
        <v>0</v>
      </c>
      <c r="BC7" s="424">
        <v>0</v>
      </c>
      <c r="BD7" s="424">
        <v>0</v>
      </c>
      <c r="BE7" s="424">
        <v>0</v>
      </c>
      <c r="BF7" s="417">
        <v>0</v>
      </c>
      <c r="BG7" s="417">
        <v>0</v>
      </c>
      <c r="BH7" s="417">
        <v>0</v>
      </c>
      <c r="BI7" s="417">
        <v>0</v>
      </c>
      <c r="BJ7" s="417">
        <v>0</v>
      </c>
      <c r="BK7" s="417">
        <v>0</v>
      </c>
      <c r="BL7" s="417">
        <v>0</v>
      </c>
      <c r="BM7" s="417">
        <v>0</v>
      </c>
      <c r="BN7" s="417">
        <v>0</v>
      </c>
      <c r="BO7" s="417">
        <v>0</v>
      </c>
      <c r="BP7" s="417">
        <v>0</v>
      </c>
      <c r="BQ7" s="417">
        <v>0</v>
      </c>
      <c r="BR7" s="417">
        <v>0</v>
      </c>
      <c r="BS7" s="417">
        <v>0</v>
      </c>
      <c r="BT7" s="417">
        <v>0</v>
      </c>
      <c r="BU7" s="417">
        <v>0</v>
      </c>
      <c r="BV7" s="417">
        <v>0</v>
      </c>
      <c r="BW7" s="417">
        <v>0</v>
      </c>
      <c r="BX7" s="417">
        <v>0</v>
      </c>
      <c r="BY7" s="417">
        <v>0</v>
      </c>
      <c r="BZ7" s="417">
        <v>0</v>
      </c>
      <c r="CA7" s="417">
        <v>0</v>
      </c>
      <c r="CB7" s="417">
        <v>0</v>
      </c>
      <c r="CC7" s="417">
        <v>0</v>
      </c>
      <c r="CD7" s="417">
        <v>0</v>
      </c>
      <c r="CE7" s="417">
        <v>0</v>
      </c>
      <c r="CF7" s="417">
        <v>0</v>
      </c>
      <c r="CG7" s="417">
        <v>0</v>
      </c>
      <c r="CH7" s="417">
        <v>0</v>
      </c>
      <c r="CI7" s="417">
        <v>0</v>
      </c>
      <c r="CJ7" s="417">
        <v>0</v>
      </c>
      <c r="CK7" s="417">
        <v>0</v>
      </c>
      <c r="CL7" s="417">
        <v>0</v>
      </c>
      <c r="CM7" s="420">
        <v>0</v>
      </c>
      <c r="CN7" s="420">
        <v>0</v>
      </c>
      <c r="CO7" s="420">
        <v>321829624</v>
      </c>
      <c r="CP7" s="420">
        <v>0</v>
      </c>
    </row>
    <row r="8" spans="1:94" s="440" customFormat="1" ht="99.95" customHeight="1" x14ac:dyDescent="0.25">
      <c r="A8" s="167">
        <v>19</v>
      </c>
      <c r="B8" s="167" t="s">
        <v>30</v>
      </c>
      <c r="C8" s="167">
        <v>1906</v>
      </c>
      <c r="D8" s="167" t="s">
        <v>1658</v>
      </c>
      <c r="E8" s="350" t="s">
        <v>33</v>
      </c>
      <c r="F8" s="167" t="s">
        <v>1659</v>
      </c>
      <c r="G8" s="368">
        <v>2</v>
      </c>
      <c r="H8" s="351" t="s">
        <v>1917</v>
      </c>
      <c r="I8" s="378" t="s">
        <v>2077</v>
      </c>
      <c r="J8" s="148">
        <v>100</v>
      </c>
      <c r="K8" s="352" t="s">
        <v>1916</v>
      </c>
      <c r="L8" s="352" t="s">
        <v>1916</v>
      </c>
      <c r="M8" s="353" t="s">
        <v>1917</v>
      </c>
      <c r="N8" s="378" t="s">
        <v>2077</v>
      </c>
      <c r="O8" s="148">
        <v>100</v>
      </c>
      <c r="P8" s="448">
        <v>2021004250586</v>
      </c>
      <c r="Q8" s="354" t="s">
        <v>1669</v>
      </c>
      <c r="R8" s="447">
        <v>1906004</v>
      </c>
      <c r="S8" s="158" t="s">
        <v>2055</v>
      </c>
      <c r="T8" s="355" t="s">
        <v>2054</v>
      </c>
      <c r="U8" s="355" t="s">
        <v>1664</v>
      </c>
      <c r="V8" s="148">
        <v>39805</v>
      </c>
      <c r="W8" s="355" t="s">
        <v>2190</v>
      </c>
      <c r="X8" s="458" t="s">
        <v>1662</v>
      </c>
      <c r="Y8" s="148" t="s">
        <v>3853</v>
      </c>
      <c r="Z8" s="148" t="s">
        <v>2988</v>
      </c>
      <c r="AA8" s="367" t="s">
        <v>3986</v>
      </c>
      <c r="AB8" s="474" t="s">
        <v>1677</v>
      </c>
      <c r="AC8" s="378" t="s">
        <v>3988</v>
      </c>
      <c r="AD8" s="352" t="s">
        <v>1534</v>
      </c>
      <c r="AE8" s="352" t="s">
        <v>1538</v>
      </c>
      <c r="AF8" s="352" t="s">
        <v>1928</v>
      </c>
      <c r="AG8" s="368" t="s">
        <v>3993</v>
      </c>
      <c r="AH8" s="368" t="s">
        <v>3994</v>
      </c>
      <c r="AI8" s="468"/>
      <c r="AJ8" s="158">
        <v>6</v>
      </c>
      <c r="AK8" s="361" t="s">
        <v>1664</v>
      </c>
      <c r="AL8" s="361">
        <v>39</v>
      </c>
      <c r="AM8" s="453">
        <v>39</v>
      </c>
      <c r="AN8" s="366" t="b">
        <f t="shared" si="0"/>
        <v>1</v>
      </c>
      <c r="AO8" s="370">
        <v>0</v>
      </c>
      <c r="AP8" s="370">
        <v>39</v>
      </c>
      <c r="AQ8" s="352">
        <v>0</v>
      </c>
      <c r="AR8" s="352">
        <v>0</v>
      </c>
      <c r="AS8" s="371" t="s">
        <v>4000</v>
      </c>
      <c r="AT8" s="148" t="s">
        <v>4311</v>
      </c>
      <c r="AU8" s="439">
        <f t="shared" si="1"/>
        <v>17967323000</v>
      </c>
      <c r="AV8" s="454">
        <f t="shared" si="2"/>
        <v>0</v>
      </c>
      <c r="AW8" s="455">
        <f t="shared" si="3"/>
        <v>0</v>
      </c>
      <c r="AX8" s="456">
        <f t="shared" si="4"/>
        <v>17967323000</v>
      </c>
      <c r="AY8" s="457"/>
      <c r="AZ8" s="424">
        <v>0</v>
      </c>
      <c r="BA8" s="424">
        <v>0</v>
      </c>
      <c r="BB8" s="425">
        <v>0</v>
      </c>
      <c r="BC8" s="424">
        <v>0</v>
      </c>
      <c r="BD8" s="424">
        <v>0</v>
      </c>
      <c r="BE8" s="424">
        <v>0</v>
      </c>
      <c r="BF8" s="417">
        <v>0</v>
      </c>
      <c r="BG8" s="417">
        <v>0</v>
      </c>
      <c r="BH8" s="417">
        <v>0</v>
      </c>
      <c r="BI8" s="417">
        <v>0</v>
      </c>
      <c r="BJ8" s="417">
        <v>0</v>
      </c>
      <c r="BK8" s="417">
        <v>0</v>
      </c>
      <c r="BL8" s="417">
        <v>0</v>
      </c>
      <c r="BM8" s="417">
        <v>0</v>
      </c>
      <c r="BN8" s="417">
        <v>0</v>
      </c>
      <c r="BO8" s="417">
        <v>0</v>
      </c>
      <c r="BP8" s="417">
        <v>0</v>
      </c>
      <c r="BQ8" s="417">
        <v>0</v>
      </c>
      <c r="BR8" s="417">
        <v>0</v>
      </c>
      <c r="BS8" s="417">
        <v>0</v>
      </c>
      <c r="BT8" s="417">
        <v>0</v>
      </c>
      <c r="BU8" s="417">
        <v>0</v>
      </c>
      <c r="BV8" s="417">
        <v>0</v>
      </c>
      <c r="BW8" s="417">
        <v>0</v>
      </c>
      <c r="BX8" s="417">
        <v>0</v>
      </c>
      <c r="BY8" s="417">
        <v>0</v>
      </c>
      <c r="BZ8" s="417">
        <v>0</v>
      </c>
      <c r="CA8" s="417">
        <v>0</v>
      </c>
      <c r="CB8" s="417">
        <v>0</v>
      </c>
      <c r="CC8" s="417">
        <v>0</v>
      </c>
      <c r="CD8" s="417">
        <v>0</v>
      </c>
      <c r="CE8" s="417">
        <v>0</v>
      </c>
      <c r="CF8" s="417">
        <v>0</v>
      </c>
      <c r="CG8" s="417">
        <v>0</v>
      </c>
      <c r="CH8" s="417">
        <v>0</v>
      </c>
      <c r="CI8" s="417">
        <v>0</v>
      </c>
      <c r="CJ8" s="417">
        <v>0</v>
      </c>
      <c r="CK8" s="417">
        <v>0</v>
      </c>
      <c r="CL8" s="417">
        <v>0</v>
      </c>
      <c r="CM8" s="420">
        <v>17649062000</v>
      </c>
      <c r="CN8" s="420">
        <v>318261000</v>
      </c>
      <c r="CO8" s="420">
        <v>0</v>
      </c>
      <c r="CP8" s="420">
        <v>0</v>
      </c>
    </row>
    <row r="9" spans="1:94" s="440" customFormat="1" ht="99.95" customHeight="1" x14ac:dyDescent="0.25">
      <c r="A9" s="167">
        <v>19</v>
      </c>
      <c r="B9" s="167" t="s">
        <v>30</v>
      </c>
      <c r="C9" s="167">
        <v>1906</v>
      </c>
      <c r="D9" s="167" t="s">
        <v>1658</v>
      </c>
      <c r="E9" s="350" t="s">
        <v>33</v>
      </c>
      <c r="F9" s="167" t="s">
        <v>1659</v>
      </c>
      <c r="G9" s="368">
        <v>2</v>
      </c>
      <c r="H9" s="351" t="s">
        <v>1917</v>
      </c>
      <c r="I9" s="378" t="s">
        <v>2077</v>
      </c>
      <c r="J9" s="148">
        <v>100</v>
      </c>
      <c r="K9" s="352" t="s">
        <v>1916</v>
      </c>
      <c r="L9" s="352" t="s">
        <v>1916</v>
      </c>
      <c r="M9" s="353" t="s">
        <v>1917</v>
      </c>
      <c r="N9" s="378" t="s">
        <v>2077</v>
      </c>
      <c r="O9" s="148">
        <v>100</v>
      </c>
      <c r="P9" s="448">
        <v>2021004250586</v>
      </c>
      <c r="Q9" s="354" t="s">
        <v>1669</v>
      </c>
      <c r="R9" s="447">
        <v>1906004</v>
      </c>
      <c r="S9" s="158" t="s">
        <v>2055</v>
      </c>
      <c r="T9" s="355" t="s">
        <v>2054</v>
      </c>
      <c r="U9" s="355" t="s">
        <v>1664</v>
      </c>
      <c r="V9" s="148">
        <v>39805</v>
      </c>
      <c r="W9" s="355" t="s">
        <v>2190</v>
      </c>
      <c r="X9" s="458" t="s">
        <v>1662</v>
      </c>
      <c r="Y9" s="148" t="s">
        <v>3842</v>
      </c>
      <c r="Z9" s="148" t="s">
        <v>2968</v>
      </c>
      <c r="AA9" s="367" t="s">
        <v>3986</v>
      </c>
      <c r="AB9" s="474" t="s">
        <v>1672</v>
      </c>
      <c r="AC9" s="378" t="s">
        <v>3989</v>
      </c>
      <c r="AD9" s="352" t="s">
        <v>1534</v>
      </c>
      <c r="AE9" s="352" t="s">
        <v>1538</v>
      </c>
      <c r="AF9" s="352" t="s">
        <v>1928</v>
      </c>
      <c r="AG9" s="368" t="s">
        <v>3993</v>
      </c>
      <c r="AH9" s="368" t="s">
        <v>3995</v>
      </c>
      <c r="AI9" s="468"/>
      <c r="AJ9" s="158">
        <v>6</v>
      </c>
      <c r="AK9" s="361" t="s">
        <v>1664</v>
      </c>
      <c r="AL9" s="361">
        <v>116</v>
      </c>
      <c r="AM9" s="453">
        <v>116</v>
      </c>
      <c r="AN9" s="366" t="b">
        <f t="shared" si="0"/>
        <v>1</v>
      </c>
      <c r="AO9" s="370">
        <v>0</v>
      </c>
      <c r="AP9" s="370">
        <v>116</v>
      </c>
      <c r="AQ9" s="352">
        <v>0</v>
      </c>
      <c r="AR9" s="352">
        <v>0</v>
      </c>
      <c r="AS9" s="371" t="s">
        <v>4001</v>
      </c>
      <c r="AT9" s="148" t="s">
        <v>4311</v>
      </c>
      <c r="AU9" s="439">
        <f t="shared" si="1"/>
        <v>14177893000</v>
      </c>
      <c r="AV9" s="454">
        <f t="shared" si="2"/>
        <v>0</v>
      </c>
      <c r="AW9" s="455">
        <f t="shared" si="3"/>
        <v>14177893000</v>
      </c>
      <c r="AX9" s="456">
        <f t="shared" si="4"/>
        <v>0</v>
      </c>
      <c r="AY9" s="457"/>
      <c r="AZ9" s="424">
        <v>0</v>
      </c>
      <c r="BA9" s="424">
        <v>0</v>
      </c>
      <c r="BB9" s="424">
        <v>0</v>
      </c>
      <c r="BC9" s="424">
        <v>0</v>
      </c>
      <c r="BD9" s="424">
        <v>0</v>
      </c>
      <c r="BE9" s="424">
        <v>0</v>
      </c>
      <c r="BF9" s="417">
        <v>0</v>
      </c>
      <c r="BG9" s="417">
        <v>0</v>
      </c>
      <c r="BH9" s="417">
        <v>0</v>
      </c>
      <c r="BI9" s="417">
        <v>0</v>
      </c>
      <c r="BJ9" s="417">
        <v>0</v>
      </c>
      <c r="BK9" s="417">
        <v>0</v>
      </c>
      <c r="BL9" s="417">
        <v>0</v>
      </c>
      <c r="BM9" s="417">
        <v>0</v>
      </c>
      <c r="BN9" s="417">
        <v>0</v>
      </c>
      <c r="BO9" s="417">
        <v>14177893000</v>
      </c>
      <c r="BP9" s="417">
        <v>0</v>
      </c>
      <c r="BQ9" s="417">
        <v>0</v>
      </c>
      <c r="BR9" s="417">
        <v>0</v>
      </c>
      <c r="BS9" s="417">
        <v>0</v>
      </c>
      <c r="BT9" s="417">
        <v>0</v>
      </c>
      <c r="BU9" s="417">
        <v>0</v>
      </c>
      <c r="BV9" s="417">
        <v>0</v>
      </c>
      <c r="BW9" s="417">
        <v>0</v>
      </c>
      <c r="BX9" s="417">
        <v>0</v>
      </c>
      <c r="BY9" s="417">
        <v>0</v>
      </c>
      <c r="BZ9" s="417">
        <v>0</v>
      </c>
      <c r="CA9" s="417">
        <v>0</v>
      </c>
      <c r="CB9" s="417">
        <v>0</v>
      </c>
      <c r="CC9" s="417">
        <v>0</v>
      </c>
      <c r="CD9" s="417">
        <v>0</v>
      </c>
      <c r="CE9" s="417">
        <v>0</v>
      </c>
      <c r="CF9" s="417">
        <v>0</v>
      </c>
      <c r="CG9" s="417">
        <v>0</v>
      </c>
      <c r="CH9" s="417">
        <v>0</v>
      </c>
      <c r="CI9" s="417">
        <v>0</v>
      </c>
      <c r="CJ9" s="417">
        <v>0</v>
      </c>
      <c r="CK9" s="417">
        <v>0</v>
      </c>
      <c r="CL9" s="417">
        <v>0</v>
      </c>
      <c r="CM9" s="420">
        <v>0</v>
      </c>
      <c r="CN9" s="420">
        <v>0</v>
      </c>
      <c r="CO9" s="420">
        <v>0</v>
      </c>
      <c r="CP9" s="420">
        <v>0</v>
      </c>
    </row>
    <row r="10" spans="1:94" s="440" customFormat="1" ht="99.95" customHeight="1" x14ac:dyDescent="0.25">
      <c r="A10" s="167">
        <v>19</v>
      </c>
      <c r="B10" s="167" t="s">
        <v>30</v>
      </c>
      <c r="C10" s="167">
        <v>1906</v>
      </c>
      <c r="D10" s="167" t="s">
        <v>1658</v>
      </c>
      <c r="E10" s="350" t="s">
        <v>33</v>
      </c>
      <c r="F10" s="167" t="s">
        <v>1659</v>
      </c>
      <c r="G10" s="368">
        <v>2</v>
      </c>
      <c r="H10" s="351" t="s">
        <v>1917</v>
      </c>
      <c r="I10" s="378" t="s">
        <v>2077</v>
      </c>
      <c r="J10" s="148">
        <v>100</v>
      </c>
      <c r="K10" s="352" t="s">
        <v>1916</v>
      </c>
      <c r="L10" s="352" t="s">
        <v>1916</v>
      </c>
      <c r="M10" s="353" t="s">
        <v>1917</v>
      </c>
      <c r="N10" s="378" t="s">
        <v>2077</v>
      </c>
      <c r="O10" s="148">
        <v>100</v>
      </c>
      <c r="P10" s="448">
        <v>2021004250586</v>
      </c>
      <c r="Q10" s="354" t="s">
        <v>1669</v>
      </c>
      <c r="R10" s="447">
        <v>1906004</v>
      </c>
      <c r="S10" s="158" t="s">
        <v>2055</v>
      </c>
      <c r="T10" s="355" t="s">
        <v>2054</v>
      </c>
      <c r="U10" s="355" t="s">
        <v>1664</v>
      </c>
      <c r="V10" s="148">
        <v>39805</v>
      </c>
      <c r="W10" s="355" t="s">
        <v>2190</v>
      </c>
      <c r="X10" s="458" t="s">
        <v>1662</v>
      </c>
      <c r="Y10" s="148" t="s">
        <v>3842</v>
      </c>
      <c r="Z10" s="148" t="s">
        <v>2968</v>
      </c>
      <c r="AA10" s="367" t="s">
        <v>3986</v>
      </c>
      <c r="AB10" s="474" t="s">
        <v>1673</v>
      </c>
      <c r="AC10" s="378" t="s">
        <v>3990</v>
      </c>
      <c r="AD10" s="352" t="s">
        <v>1534</v>
      </c>
      <c r="AE10" s="352" t="s">
        <v>1538</v>
      </c>
      <c r="AF10" s="352" t="s">
        <v>1928</v>
      </c>
      <c r="AG10" s="368" t="s">
        <v>3993</v>
      </c>
      <c r="AH10" s="368" t="s">
        <v>3995</v>
      </c>
      <c r="AI10" s="468"/>
      <c r="AJ10" s="158">
        <v>6</v>
      </c>
      <c r="AK10" s="361" t="s">
        <v>1664</v>
      </c>
      <c r="AL10" s="361">
        <v>116</v>
      </c>
      <c r="AM10" s="453">
        <v>116</v>
      </c>
      <c r="AN10" s="366" t="b">
        <f t="shared" si="0"/>
        <v>1</v>
      </c>
      <c r="AO10" s="370">
        <v>0</v>
      </c>
      <c r="AP10" s="370">
        <v>116</v>
      </c>
      <c r="AQ10" s="352">
        <v>0</v>
      </c>
      <c r="AR10" s="352">
        <v>0</v>
      </c>
      <c r="AS10" s="371" t="s">
        <v>4001</v>
      </c>
      <c r="AT10" s="148" t="s">
        <v>4311</v>
      </c>
      <c r="AU10" s="439">
        <f t="shared" si="1"/>
        <v>7862500000</v>
      </c>
      <c r="AV10" s="454">
        <f t="shared" si="2"/>
        <v>0</v>
      </c>
      <c r="AW10" s="455">
        <f t="shared" si="3"/>
        <v>7862500000</v>
      </c>
      <c r="AX10" s="456">
        <f t="shared" si="4"/>
        <v>0</v>
      </c>
      <c r="AY10" s="457"/>
      <c r="AZ10" s="424">
        <v>0</v>
      </c>
      <c r="BA10" s="424">
        <v>0</v>
      </c>
      <c r="BB10" s="424">
        <v>0</v>
      </c>
      <c r="BC10" s="424">
        <v>0</v>
      </c>
      <c r="BD10" s="424">
        <v>0</v>
      </c>
      <c r="BE10" s="424">
        <v>0</v>
      </c>
      <c r="BF10" s="417">
        <v>0</v>
      </c>
      <c r="BG10" s="417">
        <v>0</v>
      </c>
      <c r="BH10" s="417">
        <v>0</v>
      </c>
      <c r="BI10" s="417">
        <v>0</v>
      </c>
      <c r="BJ10" s="417">
        <v>0</v>
      </c>
      <c r="BK10" s="417">
        <v>7862500000</v>
      </c>
      <c r="BL10" s="417">
        <v>0</v>
      </c>
      <c r="BM10" s="417">
        <v>0</v>
      </c>
      <c r="BN10" s="417">
        <v>0</v>
      </c>
      <c r="BO10" s="417">
        <v>0</v>
      </c>
      <c r="BP10" s="417">
        <v>0</v>
      </c>
      <c r="BQ10" s="417">
        <v>0</v>
      </c>
      <c r="BR10" s="417">
        <v>0</v>
      </c>
      <c r="BS10" s="417">
        <v>0</v>
      </c>
      <c r="BT10" s="417">
        <v>0</v>
      </c>
      <c r="BU10" s="417">
        <v>0</v>
      </c>
      <c r="BV10" s="417">
        <v>0</v>
      </c>
      <c r="BW10" s="417">
        <v>0</v>
      </c>
      <c r="BX10" s="417">
        <v>0</v>
      </c>
      <c r="BY10" s="417">
        <v>0</v>
      </c>
      <c r="BZ10" s="417">
        <v>0</v>
      </c>
      <c r="CA10" s="417">
        <v>0</v>
      </c>
      <c r="CB10" s="417">
        <v>0</v>
      </c>
      <c r="CC10" s="417">
        <v>0</v>
      </c>
      <c r="CD10" s="417">
        <v>0</v>
      </c>
      <c r="CE10" s="417">
        <v>0</v>
      </c>
      <c r="CF10" s="417">
        <v>0</v>
      </c>
      <c r="CG10" s="417">
        <v>0</v>
      </c>
      <c r="CH10" s="417">
        <v>0</v>
      </c>
      <c r="CI10" s="417">
        <v>0</v>
      </c>
      <c r="CJ10" s="417">
        <v>0</v>
      </c>
      <c r="CK10" s="417">
        <v>0</v>
      </c>
      <c r="CL10" s="417">
        <v>0</v>
      </c>
      <c r="CM10" s="420">
        <v>0</v>
      </c>
      <c r="CN10" s="420">
        <v>0</v>
      </c>
      <c r="CO10" s="420">
        <v>0</v>
      </c>
      <c r="CP10" s="420">
        <v>0</v>
      </c>
    </row>
    <row r="11" spans="1:94" s="440" customFormat="1" ht="99.95" customHeight="1" x14ac:dyDescent="0.25">
      <c r="A11" s="167">
        <v>19</v>
      </c>
      <c r="B11" s="167" t="s">
        <v>30</v>
      </c>
      <c r="C11" s="167">
        <v>1906</v>
      </c>
      <c r="D11" s="167" t="s">
        <v>1658</v>
      </c>
      <c r="E11" s="350" t="s">
        <v>33</v>
      </c>
      <c r="F11" s="167" t="s">
        <v>1659</v>
      </c>
      <c r="G11" s="368">
        <v>2</v>
      </c>
      <c r="H11" s="351" t="s">
        <v>1917</v>
      </c>
      <c r="I11" s="378" t="s">
        <v>2077</v>
      </c>
      <c r="J11" s="148">
        <v>100</v>
      </c>
      <c r="K11" s="352" t="s">
        <v>1916</v>
      </c>
      <c r="L11" s="352" t="s">
        <v>1916</v>
      </c>
      <c r="M11" s="353" t="s">
        <v>1917</v>
      </c>
      <c r="N11" s="378" t="s">
        <v>2077</v>
      </c>
      <c r="O11" s="148">
        <v>100</v>
      </c>
      <c r="P11" s="448">
        <v>2021004250586</v>
      </c>
      <c r="Q11" s="354" t="s">
        <v>1669</v>
      </c>
      <c r="R11" s="447">
        <v>1906004</v>
      </c>
      <c r="S11" s="158" t="s">
        <v>2055</v>
      </c>
      <c r="T11" s="355" t="s">
        <v>2054</v>
      </c>
      <c r="U11" s="355" t="s">
        <v>1664</v>
      </c>
      <c r="V11" s="148">
        <v>39805</v>
      </c>
      <c r="W11" s="355" t="s">
        <v>2190</v>
      </c>
      <c r="X11" s="458" t="s">
        <v>1662</v>
      </c>
      <c r="Y11" s="148" t="s">
        <v>3842</v>
      </c>
      <c r="Z11" s="148" t="s">
        <v>2968</v>
      </c>
      <c r="AA11" s="367" t="s">
        <v>3986</v>
      </c>
      <c r="AB11" s="474" t="s">
        <v>1676</v>
      </c>
      <c r="AC11" s="378" t="s">
        <v>3991</v>
      </c>
      <c r="AD11" s="352" t="s">
        <v>1534</v>
      </c>
      <c r="AE11" s="352" t="s">
        <v>1538</v>
      </c>
      <c r="AF11" s="352" t="s">
        <v>1928</v>
      </c>
      <c r="AG11" s="369" t="s">
        <v>3996</v>
      </c>
      <c r="AH11" s="369" t="s">
        <v>3997</v>
      </c>
      <c r="AI11" s="468"/>
      <c r="AJ11" s="158">
        <v>6</v>
      </c>
      <c r="AK11" s="363" t="s">
        <v>1666</v>
      </c>
      <c r="AL11" s="362">
        <v>70</v>
      </c>
      <c r="AM11" s="453">
        <v>70</v>
      </c>
      <c r="AN11" s="366" t="b">
        <f t="shared" si="0"/>
        <v>1</v>
      </c>
      <c r="AO11" s="370">
        <v>0</v>
      </c>
      <c r="AP11" s="370">
        <v>70</v>
      </c>
      <c r="AQ11" s="352">
        <v>0</v>
      </c>
      <c r="AR11" s="352">
        <v>0</v>
      </c>
      <c r="AS11" s="371" t="s">
        <v>4002</v>
      </c>
      <c r="AT11" s="148" t="s">
        <v>4311</v>
      </c>
      <c r="AU11" s="439">
        <f t="shared" si="1"/>
        <v>25900000000</v>
      </c>
      <c r="AV11" s="454">
        <f t="shared" si="2"/>
        <v>0</v>
      </c>
      <c r="AW11" s="455">
        <f t="shared" si="3"/>
        <v>25900000000</v>
      </c>
      <c r="AX11" s="456">
        <f t="shared" si="4"/>
        <v>0</v>
      </c>
      <c r="AY11" s="457"/>
      <c r="AZ11" s="424">
        <v>0</v>
      </c>
      <c r="BA11" s="424">
        <v>0</v>
      </c>
      <c r="BB11" s="424">
        <v>0</v>
      </c>
      <c r="BC11" s="424">
        <v>0</v>
      </c>
      <c r="BD11" s="424">
        <v>0</v>
      </c>
      <c r="BE11" s="424">
        <v>0</v>
      </c>
      <c r="BF11" s="417">
        <v>0</v>
      </c>
      <c r="BG11" s="417">
        <v>0</v>
      </c>
      <c r="BH11" s="417">
        <v>0</v>
      </c>
      <c r="BI11" s="417">
        <v>0</v>
      </c>
      <c r="BJ11" s="417">
        <v>0</v>
      </c>
      <c r="BK11" s="417">
        <v>0</v>
      </c>
      <c r="BL11" s="417">
        <v>25900000000</v>
      </c>
      <c r="BM11" s="417">
        <v>0</v>
      </c>
      <c r="BN11" s="417">
        <v>0</v>
      </c>
      <c r="BO11" s="417">
        <v>0</v>
      </c>
      <c r="BP11" s="417">
        <v>0</v>
      </c>
      <c r="BQ11" s="417">
        <v>0</v>
      </c>
      <c r="BR11" s="417">
        <v>0</v>
      </c>
      <c r="BS11" s="417">
        <v>0</v>
      </c>
      <c r="BT11" s="417">
        <v>0</v>
      </c>
      <c r="BU11" s="417">
        <v>0</v>
      </c>
      <c r="BV11" s="417">
        <v>0</v>
      </c>
      <c r="BW11" s="417">
        <v>0</v>
      </c>
      <c r="BX11" s="417">
        <v>0</v>
      </c>
      <c r="BY11" s="417">
        <v>0</v>
      </c>
      <c r="BZ11" s="417">
        <v>0</v>
      </c>
      <c r="CA11" s="417">
        <v>0</v>
      </c>
      <c r="CB11" s="417">
        <v>0</v>
      </c>
      <c r="CC11" s="417">
        <v>0</v>
      </c>
      <c r="CD11" s="417">
        <v>0</v>
      </c>
      <c r="CE11" s="417">
        <v>0</v>
      </c>
      <c r="CF11" s="417">
        <v>0</v>
      </c>
      <c r="CG11" s="417">
        <v>0</v>
      </c>
      <c r="CH11" s="417">
        <v>0</v>
      </c>
      <c r="CI11" s="417">
        <v>0</v>
      </c>
      <c r="CJ11" s="417">
        <v>0</v>
      </c>
      <c r="CK11" s="417">
        <v>0</v>
      </c>
      <c r="CL11" s="417">
        <v>0</v>
      </c>
      <c r="CM11" s="420">
        <v>0</v>
      </c>
      <c r="CN11" s="420">
        <v>0</v>
      </c>
      <c r="CO11" s="420">
        <v>0</v>
      </c>
      <c r="CP11" s="420">
        <v>0</v>
      </c>
    </row>
    <row r="12" spans="1:94" s="440" customFormat="1" ht="99.95" customHeight="1" x14ac:dyDescent="0.25">
      <c r="A12" s="167">
        <v>19</v>
      </c>
      <c r="B12" s="167" t="s">
        <v>30</v>
      </c>
      <c r="C12" s="167">
        <v>1906</v>
      </c>
      <c r="D12" s="167" t="s">
        <v>1658</v>
      </c>
      <c r="E12" s="350" t="s">
        <v>33</v>
      </c>
      <c r="F12" s="167" t="s">
        <v>1659</v>
      </c>
      <c r="G12" s="368">
        <v>2</v>
      </c>
      <c r="H12" s="351" t="s">
        <v>1917</v>
      </c>
      <c r="I12" s="378" t="s">
        <v>2077</v>
      </c>
      <c r="J12" s="148">
        <v>100</v>
      </c>
      <c r="K12" s="352" t="s">
        <v>1916</v>
      </c>
      <c r="L12" s="352" t="s">
        <v>1916</v>
      </c>
      <c r="M12" s="353" t="s">
        <v>1917</v>
      </c>
      <c r="N12" s="378" t="s">
        <v>2077</v>
      </c>
      <c r="O12" s="148">
        <v>100</v>
      </c>
      <c r="P12" s="448">
        <v>2021004250586</v>
      </c>
      <c r="Q12" s="354" t="s">
        <v>1669</v>
      </c>
      <c r="R12" s="447">
        <v>1906004</v>
      </c>
      <c r="S12" s="158" t="s">
        <v>2055</v>
      </c>
      <c r="T12" s="355" t="s">
        <v>2054</v>
      </c>
      <c r="U12" s="355" t="s">
        <v>1664</v>
      </c>
      <c r="V12" s="148">
        <v>39805</v>
      </c>
      <c r="W12" s="355" t="s">
        <v>2190</v>
      </c>
      <c r="X12" s="458" t="s">
        <v>1662</v>
      </c>
      <c r="Y12" s="148" t="s">
        <v>3841</v>
      </c>
      <c r="Z12" s="148" t="s">
        <v>3987</v>
      </c>
      <c r="AA12" s="367" t="s">
        <v>3986</v>
      </c>
      <c r="AB12" s="474" t="s">
        <v>1674</v>
      </c>
      <c r="AC12" s="378" t="s">
        <v>3992</v>
      </c>
      <c r="AD12" s="352" t="s">
        <v>1534</v>
      </c>
      <c r="AE12" s="352" t="s">
        <v>1538</v>
      </c>
      <c r="AF12" s="352" t="s">
        <v>1928</v>
      </c>
      <c r="AG12" s="369" t="s">
        <v>3996</v>
      </c>
      <c r="AH12" s="369" t="s">
        <v>3997</v>
      </c>
      <c r="AI12" s="468"/>
      <c r="AJ12" s="158">
        <v>6</v>
      </c>
      <c r="AK12" s="363" t="s">
        <v>1666</v>
      </c>
      <c r="AL12" s="469">
        <v>100</v>
      </c>
      <c r="AM12" s="453">
        <v>100</v>
      </c>
      <c r="AN12" s="366" t="b">
        <f t="shared" si="0"/>
        <v>1</v>
      </c>
      <c r="AO12" s="370">
        <v>10</v>
      </c>
      <c r="AP12" s="370">
        <v>90</v>
      </c>
      <c r="AQ12" s="352">
        <v>0</v>
      </c>
      <c r="AR12" s="352">
        <v>0</v>
      </c>
      <c r="AS12" s="372" t="s">
        <v>4003</v>
      </c>
      <c r="AT12" s="148" t="s">
        <v>4042</v>
      </c>
      <c r="AU12" s="439">
        <f t="shared" si="1"/>
        <v>1833151962</v>
      </c>
      <c r="AV12" s="454">
        <f t="shared" si="2"/>
        <v>1833151962</v>
      </c>
      <c r="AW12" s="455">
        <f t="shared" si="3"/>
        <v>0</v>
      </c>
      <c r="AX12" s="456">
        <f t="shared" si="4"/>
        <v>0</v>
      </c>
      <c r="AY12" s="457"/>
      <c r="AZ12" s="424">
        <v>1833151962</v>
      </c>
      <c r="BA12" s="424">
        <v>0</v>
      </c>
      <c r="BB12" s="424">
        <v>0</v>
      </c>
      <c r="BC12" s="424">
        <v>0</v>
      </c>
      <c r="BD12" s="424">
        <v>0</v>
      </c>
      <c r="BE12" s="424">
        <v>0</v>
      </c>
      <c r="BF12" s="417">
        <v>0</v>
      </c>
      <c r="BG12" s="417">
        <v>0</v>
      </c>
      <c r="BH12" s="417">
        <v>0</v>
      </c>
      <c r="BI12" s="417">
        <v>0</v>
      </c>
      <c r="BJ12" s="417">
        <v>0</v>
      </c>
      <c r="BK12" s="417">
        <v>0</v>
      </c>
      <c r="BL12" s="417">
        <v>0</v>
      </c>
      <c r="BM12" s="417">
        <v>0</v>
      </c>
      <c r="BN12" s="417">
        <v>0</v>
      </c>
      <c r="BO12" s="417">
        <v>0</v>
      </c>
      <c r="BP12" s="417">
        <v>0</v>
      </c>
      <c r="BQ12" s="417">
        <v>0</v>
      </c>
      <c r="BR12" s="417">
        <v>0</v>
      </c>
      <c r="BS12" s="417">
        <v>0</v>
      </c>
      <c r="BT12" s="417">
        <v>0</v>
      </c>
      <c r="BU12" s="417">
        <v>0</v>
      </c>
      <c r="BV12" s="417">
        <v>0</v>
      </c>
      <c r="BW12" s="417">
        <v>0</v>
      </c>
      <c r="BX12" s="417">
        <v>0</v>
      </c>
      <c r="BY12" s="417">
        <v>0</v>
      </c>
      <c r="BZ12" s="417">
        <v>0</v>
      </c>
      <c r="CA12" s="417">
        <v>0</v>
      </c>
      <c r="CB12" s="417">
        <v>0</v>
      </c>
      <c r="CC12" s="417">
        <v>0</v>
      </c>
      <c r="CD12" s="417">
        <v>0</v>
      </c>
      <c r="CE12" s="417">
        <v>0</v>
      </c>
      <c r="CF12" s="417">
        <v>0</v>
      </c>
      <c r="CG12" s="417">
        <v>0</v>
      </c>
      <c r="CH12" s="417">
        <v>0</v>
      </c>
      <c r="CI12" s="417">
        <v>0</v>
      </c>
      <c r="CJ12" s="417">
        <v>0</v>
      </c>
      <c r="CK12" s="417">
        <v>0</v>
      </c>
      <c r="CL12" s="417">
        <v>0</v>
      </c>
      <c r="CM12" s="420">
        <v>0</v>
      </c>
      <c r="CN12" s="420">
        <v>0</v>
      </c>
      <c r="CO12" s="420">
        <v>0</v>
      </c>
      <c r="CP12" s="420">
        <v>0</v>
      </c>
    </row>
    <row r="13" spans="1:94" s="440" customFormat="1" ht="99.95" customHeight="1" x14ac:dyDescent="0.25">
      <c r="A13" s="167">
        <v>19</v>
      </c>
      <c r="B13" s="167" t="s">
        <v>30</v>
      </c>
      <c r="C13" s="167">
        <v>1906</v>
      </c>
      <c r="D13" s="167" t="s">
        <v>1658</v>
      </c>
      <c r="E13" s="350" t="s">
        <v>33</v>
      </c>
      <c r="F13" s="167" t="s">
        <v>1659</v>
      </c>
      <c r="G13" s="368">
        <v>2</v>
      </c>
      <c r="H13" s="351" t="s">
        <v>1917</v>
      </c>
      <c r="I13" s="378" t="s">
        <v>2077</v>
      </c>
      <c r="J13" s="148">
        <v>100</v>
      </c>
      <c r="K13" s="352" t="s">
        <v>1916</v>
      </c>
      <c r="L13" s="352" t="s">
        <v>1916</v>
      </c>
      <c r="M13" s="353" t="s">
        <v>1917</v>
      </c>
      <c r="N13" s="378" t="s">
        <v>2077</v>
      </c>
      <c r="O13" s="148">
        <v>100</v>
      </c>
      <c r="P13" s="448">
        <v>2021004250586</v>
      </c>
      <c r="Q13" s="354" t="s">
        <v>1669</v>
      </c>
      <c r="R13" s="447">
        <v>1906004</v>
      </c>
      <c r="S13" s="158" t="s">
        <v>2055</v>
      </c>
      <c r="T13" s="355" t="s">
        <v>2054</v>
      </c>
      <c r="U13" s="355" t="s">
        <v>1664</v>
      </c>
      <c r="V13" s="148">
        <v>39805</v>
      </c>
      <c r="W13" s="355" t="s">
        <v>2190</v>
      </c>
      <c r="X13" s="458" t="s">
        <v>1662</v>
      </c>
      <c r="Y13" s="148" t="s">
        <v>3841</v>
      </c>
      <c r="Z13" s="148" t="s">
        <v>3987</v>
      </c>
      <c r="AA13" s="367" t="s">
        <v>3986</v>
      </c>
      <c r="AB13" s="477" t="s">
        <v>1670</v>
      </c>
      <c r="AC13" s="378" t="s">
        <v>3992</v>
      </c>
      <c r="AD13" s="352" t="s">
        <v>1534</v>
      </c>
      <c r="AE13" s="352" t="s">
        <v>1538</v>
      </c>
      <c r="AF13" s="352" t="s">
        <v>1928</v>
      </c>
      <c r="AG13" s="369" t="s">
        <v>3998</v>
      </c>
      <c r="AH13" s="369" t="s">
        <v>3999</v>
      </c>
      <c r="AI13" s="468"/>
      <c r="AJ13" s="158">
        <v>6</v>
      </c>
      <c r="AK13" s="364" t="s">
        <v>1666</v>
      </c>
      <c r="AL13" s="469">
        <v>100</v>
      </c>
      <c r="AM13" s="453">
        <v>100</v>
      </c>
      <c r="AN13" s="366" t="b">
        <f t="shared" si="0"/>
        <v>1</v>
      </c>
      <c r="AO13" s="370">
        <v>20</v>
      </c>
      <c r="AP13" s="370">
        <v>80</v>
      </c>
      <c r="AQ13" s="352">
        <v>0</v>
      </c>
      <c r="AR13" s="352">
        <v>0</v>
      </c>
      <c r="AS13" s="372" t="s">
        <v>4004</v>
      </c>
      <c r="AT13" s="148" t="s">
        <v>4042</v>
      </c>
      <c r="AU13" s="439">
        <f t="shared" si="1"/>
        <v>159178340</v>
      </c>
      <c r="AV13" s="454">
        <f t="shared" si="2"/>
        <v>159178340</v>
      </c>
      <c r="AW13" s="455">
        <f t="shared" si="3"/>
        <v>0</v>
      </c>
      <c r="AX13" s="456">
        <f t="shared" si="4"/>
        <v>0</v>
      </c>
      <c r="AY13" s="457"/>
      <c r="AZ13" s="424">
        <v>159178340</v>
      </c>
      <c r="BA13" s="424">
        <v>0</v>
      </c>
      <c r="BB13" s="424">
        <v>0</v>
      </c>
      <c r="BC13" s="424">
        <v>0</v>
      </c>
      <c r="BD13" s="424">
        <v>0</v>
      </c>
      <c r="BE13" s="424">
        <v>0</v>
      </c>
      <c r="BF13" s="417">
        <v>0</v>
      </c>
      <c r="BG13" s="417">
        <v>0</v>
      </c>
      <c r="BH13" s="417">
        <v>0</v>
      </c>
      <c r="BI13" s="417">
        <v>0</v>
      </c>
      <c r="BJ13" s="417">
        <v>0</v>
      </c>
      <c r="BK13" s="417">
        <v>0</v>
      </c>
      <c r="BL13" s="417">
        <v>0</v>
      </c>
      <c r="BM13" s="417">
        <v>0</v>
      </c>
      <c r="BN13" s="417">
        <v>0</v>
      </c>
      <c r="BO13" s="417">
        <v>0</v>
      </c>
      <c r="BP13" s="417">
        <v>0</v>
      </c>
      <c r="BQ13" s="417">
        <v>0</v>
      </c>
      <c r="BR13" s="417">
        <v>0</v>
      </c>
      <c r="BS13" s="417">
        <v>0</v>
      </c>
      <c r="BT13" s="417">
        <v>0</v>
      </c>
      <c r="BU13" s="417">
        <v>0</v>
      </c>
      <c r="BV13" s="417">
        <v>0</v>
      </c>
      <c r="BW13" s="417">
        <v>0</v>
      </c>
      <c r="BX13" s="417">
        <v>0</v>
      </c>
      <c r="BY13" s="417">
        <v>0</v>
      </c>
      <c r="BZ13" s="417">
        <v>0</v>
      </c>
      <c r="CA13" s="417">
        <v>0</v>
      </c>
      <c r="CB13" s="417">
        <v>0</v>
      </c>
      <c r="CC13" s="417">
        <v>0</v>
      </c>
      <c r="CD13" s="417">
        <v>0</v>
      </c>
      <c r="CE13" s="417">
        <v>0</v>
      </c>
      <c r="CF13" s="417">
        <v>0</v>
      </c>
      <c r="CG13" s="417">
        <v>0</v>
      </c>
      <c r="CH13" s="417">
        <v>0</v>
      </c>
      <c r="CI13" s="417">
        <v>0</v>
      </c>
      <c r="CJ13" s="417">
        <v>0</v>
      </c>
      <c r="CK13" s="417">
        <v>0</v>
      </c>
      <c r="CL13" s="417">
        <v>0</v>
      </c>
      <c r="CM13" s="420">
        <v>0</v>
      </c>
      <c r="CN13" s="420">
        <v>0</v>
      </c>
      <c r="CO13" s="420">
        <v>0</v>
      </c>
      <c r="CP13" s="420">
        <v>0</v>
      </c>
    </row>
    <row r="14" spans="1:94" s="440" customFormat="1" ht="99.95" customHeight="1" x14ac:dyDescent="0.25">
      <c r="A14" s="167">
        <v>19</v>
      </c>
      <c r="B14" s="167" t="s">
        <v>30</v>
      </c>
      <c r="C14" s="167">
        <v>1906</v>
      </c>
      <c r="D14" s="167" t="s">
        <v>1658</v>
      </c>
      <c r="E14" s="350" t="s">
        <v>33</v>
      </c>
      <c r="F14" s="167" t="s">
        <v>1659</v>
      </c>
      <c r="G14" s="368">
        <v>2</v>
      </c>
      <c r="H14" s="351" t="s">
        <v>1917</v>
      </c>
      <c r="I14" s="378" t="s">
        <v>2077</v>
      </c>
      <c r="J14" s="148">
        <v>100</v>
      </c>
      <c r="K14" s="352" t="s">
        <v>1916</v>
      </c>
      <c r="L14" s="352" t="s">
        <v>1916</v>
      </c>
      <c r="M14" s="353" t="s">
        <v>1917</v>
      </c>
      <c r="N14" s="378" t="s">
        <v>2077</v>
      </c>
      <c r="O14" s="148">
        <v>100</v>
      </c>
      <c r="P14" s="448">
        <v>2021004250586</v>
      </c>
      <c r="Q14" s="354" t="s">
        <v>1669</v>
      </c>
      <c r="R14" s="447">
        <v>1906004</v>
      </c>
      <c r="S14" s="158" t="s">
        <v>2055</v>
      </c>
      <c r="T14" s="355" t="s">
        <v>2054</v>
      </c>
      <c r="U14" s="355" t="s">
        <v>1664</v>
      </c>
      <c r="V14" s="148">
        <v>39805</v>
      </c>
      <c r="W14" s="355" t="s">
        <v>2190</v>
      </c>
      <c r="X14" s="458" t="s">
        <v>1662</v>
      </c>
      <c r="Y14" s="148" t="s">
        <v>3842</v>
      </c>
      <c r="Z14" s="148" t="s">
        <v>2968</v>
      </c>
      <c r="AA14" s="367" t="s">
        <v>3986</v>
      </c>
      <c r="AB14" s="474" t="s">
        <v>1675</v>
      </c>
      <c r="AC14" s="378" t="s">
        <v>3991</v>
      </c>
      <c r="AD14" s="352" t="s">
        <v>1534</v>
      </c>
      <c r="AE14" s="352" t="s">
        <v>1538</v>
      </c>
      <c r="AF14" s="352" t="s">
        <v>1928</v>
      </c>
      <c r="AG14" s="369" t="s">
        <v>3996</v>
      </c>
      <c r="AH14" s="369" t="s">
        <v>3997</v>
      </c>
      <c r="AI14" s="468"/>
      <c r="AJ14" s="158">
        <v>6</v>
      </c>
      <c r="AK14" s="363" t="s">
        <v>1666</v>
      </c>
      <c r="AL14" s="362">
        <v>70</v>
      </c>
      <c r="AM14" s="453">
        <v>70</v>
      </c>
      <c r="AN14" s="366" t="b">
        <f t="shared" si="0"/>
        <v>1</v>
      </c>
      <c r="AO14" s="370">
        <v>10</v>
      </c>
      <c r="AP14" s="370">
        <v>60</v>
      </c>
      <c r="AQ14" s="352">
        <v>0</v>
      </c>
      <c r="AR14" s="352">
        <v>0</v>
      </c>
      <c r="AS14" s="371" t="s">
        <v>4002</v>
      </c>
      <c r="AT14" s="148" t="s">
        <v>4311</v>
      </c>
      <c r="AU14" s="439">
        <f t="shared" si="1"/>
        <v>3094804000</v>
      </c>
      <c r="AV14" s="454">
        <f t="shared" si="2"/>
        <v>0</v>
      </c>
      <c r="AW14" s="455">
        <f t="shared" si="3"/>
        <v>3094804000</v>
      </c>
      <c r="AX14" s="456">
        <f t="shared" si="4"/>
        <v>0</v>
      </c>
      <c r="AY14" s="457"/>
      <c r="AZ14" s="424">
        <v>0</v>
      </c>
      <c r="BA14" s="424">
        <v>0</v>
      </c>
      <c r="BB14" s="424">
        <v>0</v>
      </c>
      <c r="BC14" s="424">
        <v>0</v>
      </c>
      <c r="BD14" s="424">
        <v>0</v>
      </c>
      <c r="BE14" s="424">
        <v>0</v>
      </c>
      <c r="BF14" s="417">
        <v>0</v>
      </c>
      <c r="BG14" s="417">
        <v>1933250000</v>
      </c>
      <c r="BH14" s="417">
        <v>0</v>
      </c>
      <c r="BI14" s="417">
        <v>869500000</v>
      </c>
      <c r="BJ14" s="417">
        <v>0</v>
      </c>
      <c r="BK14" s="417">
        <v>0</v>
      </c>
      <c r="BL14" s="417">
        <v>0</v>
      </c>
      <c r="BM14" s="417">
        <v>0</v>
      </c>
      <c r="BN14" s="417">
        <v>0</v>
      </c>
      <c r="BO14" s="417">
        <v>0</v>
      </c>
      <c r="BP14" s="417">
        <v>292054000</v>
      </c>
      <c r="BQ14" s="417">
        <v>0</v>
      </c>
      <c r="BR14" s="417">
        <v>0</v>
      </c>
      <c r="BS14" s="417">
        <v>0</v>
      </c>
      <c r="BT14" s="417">
        <v>0</v>
      </c>
      <c r="BU14" s="417">
        <v>0</v>
      </c>
      <c r="BV14" s="417">
        <v>0</v>
      </c>
      <c r="BW14" s="417">
        <v>0</v>
      </c>
      <c r="BX14" s="417">
        <v>0</v>
      </c>
      <c r="BY14" s="417">
        <v>0</v>
      </c>
      <c r="BZ14" s="417">
        <v>0</v>
      </c>
      <c r="CA14" s="417">
        <v>0</v>
      </c>
      <c r="CB14" s="417">
        <v>0</v>
      </c>
      <c r="CC14" s="417">
        <v>0</v>
      </c>
      <c r="CD14" s="417">
        <v>0</v>
      </c>
      <c r="CE14" s="417">
        <v>0</v>
      </c>
      <c r="CF14" s="417">
        <v>0</v>
      </c>
      <c r="CG14" s="417">
        <v>0</v>
      </c>
      <c r="CH14" s="417">
        <v>0</v>
      </c>
      <c r="CI14" s="417">
        <v>0</v>
      </c>
      <c r="CJ14" s="417">
        <v>0</v>
      </c>
      <c r="CK14" s="417">
        <v>0</v>
      </c>
      <c r="CL14" s="417">
        <v>0</v>
      </c>
      <c r="CM14" s="420">
        <v>0</v>
      </c>
      <c r="CN14" s="420">
        <v>0</v>
      </c>
      <c r="CO14" s="420">
        <v>0</v>
      </c>
      <c r="CP14" s="420">
        <v>0</v>
      </c>
    </row>
    <row r="15" spans="1:94" s="440" customFormat="1" ht="99.95" customHeight="1" x14ac:dyDescent="0.25">
      <c r="A15" s="167">
        <v>19</v>
      </c>
      <c r="B15" s="167" t="s">
        <v>30</v>
      </c>
      <c r="C15" s="167">
        <v>1906</v>
      </c>
      <c r="D15" s="167" t="s">
        <v>1658</v>
      </c>
      <c r="E15" s="350" t="s">
        <v>33</v>
      </c>
      <c r="F15" s="167" t="s">
        <v>1659</v>
      </c>
      <c r="G15" s="368">
        <v>2</v>
      </c>
      <c r="H15" s="351" t="s">
        <v>1917</v>
      </c>
      <c r="I15" s="378" t="s">
        <v>2077</v>
      </c>
      <c r="J15" s="148">
        <v>100</v>
      </c>
      <c r="K15" s="352" t="s">
        <v>1916</v>
      </c>
      <c r="L15" s="352" t="s">
        <v>1916</v>
      </c>
      <c r="M15" s="353" t="s">
        <v>1917</v>
      </c>
      <c r="N15" s="378" t="s">
        <v>2077</v>
      </c>
      <c r="O15" s="148">
        <v>100</v>
      </c>
      <c r="P15" s="448">
        <v>2021004250586</v>
      </c>
      <c r="Q15" s="354" t="s">
        <v>1669</v>
      </c>
      <c r="R15" s="447">
        <v>1906004</v>
      </c>
      <c r="S15" s="158" t="s">
        <v>2055</v>
      </c>
      <c r="T15" s="355" t="s">
        <v>2054</v>
      </c>
      <c r="U15" s="355" t="s">
        <v>1664</v>
      </c>
      <c r="V15" s="148">
        <v>39805</v>
      </c>
      <c r="W15" s="355" t="s">
        <v>2190</v>
      </c>
      <c r="X15" s="458" t="s">
        <v>1662</v>
      </c>
      <c r="Y15" s="148" t="s">
        <v>3841</v>
      </c>
      <c r="Z15" s="148" t="s">
        <v>3987</v>
      </c>
      <c r="AA15" s="367" t="s">
        <v>3986</v>
      </c>
      <c r="AB15" s="477" t="s">
        <v>1671</v>
      </c>
      <c r="AC15" s="378" t="s">
        <v>3992</v>
      </c>
      <c r="AD15" s="352" t="s">
        <v>1534</v>
      </c>
      <c r="AE15" s="352" t="s">
        <v>1538</v>
      </c>
      <c r="AF15" s="352" t="s">
        <v>1928</v>
      </c>
      <c r="AG15" s="368" t="s">
        <v>3993</v>
      </c>
      <c r="AH15" s="368" t="s">
        <v>3995</v>
      </c>
      <c r="AI15" s="468"/>
      <c r="AJ15" s="158">
        <v>6</v>
      </c>
      <c r="AK15" s="363" t="s">
        <v>1666</v>
      </c>
      <c r="AL15" s="469">
        <v>100</v>
      </c>
      <c r="AM15" s="453">
        <v>100</v>
      </c>
      <c r="AN15" s="366" t="b">
        <f t="shared" si="0"/>
        <v>1</v>
      </c>
      <c r="AO15" s="370">
        <v>0</v>
      </c>
      <c r="AP15" s="370">
        <v>100</v>
      </c>
      <c r="AQ15" s="352">
        <v>0</v>
      </c>
      <c r="AR15" s="352">
        <v>0</v>
      </c>
      <c r="AS15" s="372" t="s">
        <v>4005</v>
      </c>
      <c r="AT15" s="148" t="s">
        <v>4042</v>
      </c>
      <c r="AU15" s="439">
        <f t="shared" si="1"/>
        <v>37222462</v>
      </c>
      <c r="AV15" s="454">
        <f t="shared" si="2"/>
        <v>37222462</v>
      </c>
      <c r="AW15" s="455">
        <f t="shared" si="3"/>
        <v>0</v>
      </c>
      <c r="AX15" s="456">
        <f t="shared" si="4"/>
        <v>0</v>
      </c>
      <c r="AY15" s="457"/>
      <c r="AZ15" s="424">
        <v>37222462</v>
      </c>
      <c r="BA15" s="424">
        <v>0</v>
      </c>
      <c r="BB15" s="424">
        <v>0</v>
      </c>
      <c r="BC15" s="424">
        <v>0</v>
      </c>
      <c r="BD15" s="424">
        <v>0</v>
      </c>
      <c r="BE15" s="424">
        <v>0</v>
      </c>
      <c r="BF15" s="417">
        <v>0</v>
      </c>
      <c r="BG15" s="417">
        <v>0</v>
      </c>
      <c r="BH15" s="417">
        <v>0</v>
      </c>
      <c r="BI15" s="417">
        <v>0</v>
      </c>
      <c r="BJ15" s="417">
        <v>0</v>
      </c>
      <c r="BK15" s="417">
        <v>0</v>
      </c>
      <c r="BL15" s="417">
        <v>0</v>
      </c>
      <c r="BM15" s="417">
        <v>0</v>
      </c>
      <c r="BN15" s="417">
        <v>0</v>
      </c>
      <c r="BO15" s="417">
        <v>0</v>
      </c>
      <c r="BP15" s="417">
        <v>0</v>
      </c>
      <c r="BQ15" s="417">
        <v>0</v>
      </c>
      <c r="BR15" s="417">
        <v>0</v>
      </c>
      <c r="BS15" s="417">
        <v>0</v>
      </c>
      <c r="BT15" s="417">
        <v>0</v>
      </c>
      <c r="BU15" s="417">
        <v>0</v>
      </c>
      <c r="BV15" s="417">
        <v>0</v>
      </c>
      <c r="BW15" s="417">
        <v>0</v>
      </c>
      <c r="BX15" s="417">
        <v>0</v>
      </c>
      <c r="BY15" s="417">
        <v>0</v>
      </c>
      <c r="BZ15" s="417">
        <v>0</v>
      </c>
      <c r="CA15" s="417">
        <v>0</v>
      </c>
      <c r="CB15" s="417">
        <v>0</v>
      </c>
      <c r="CC15" s="417">
        <v>0</v>
      </c>
      <c r="CD15" s="417">
        <v>0</v>
      </c>
      <c r="CE15" s="417">
        <v>0</v>
      </c>
      <c r="CF15" s="417">
        <v>0</v>
      </c>
      <c r="CG15" s="417">
        <v>0</v>
      </c>
      <c r="CH15" s="417">
        <v>0</v>
      </c>
      <c r="CI15" s="417">
        <v>0</v>
      </c>
      <c r="CJ15" s="417">
        <v>0</v>
      </c>
      <c r="CK15" s="417">
        <v>0</v>
      </c>
      <c r="CL15" s="417">
        <v>0</v>
      </c>
      <c r="CM15" s="420">
        <v>0</v>
      </c>
      <c r="CN15" s="420">
        <v>0</v>
      </c>
      <c r="CO15" s="420">
        <v>0</v>
      </c>
      <c r="CP15" s="420">
        <v>0</v>
      </c>
    </row>
    <row r="16" spans="1:94" s="440" customFormat="1" ht="99.95" customHeight="1" x14ac:dyDescent="0.25">
      <c r="A16" s="167">
        <v>19</v>
      </c>
      <c r="B16" s="167" t="s">
        <v>30</v>
      </c>
      <c r="C16" s="167">
        <v>1906</v>
      </c>
      <c r="D16" s="167" t="s">
        <v>1658</v>
      </c>
      <c r="E16" s="350" t="s">
        <v>33</v>
      </c>
      <c r="F16" s="167" t="s">
        <v>1659</v>
      </c>
      <c r="G16" s="368">
        <v>3</v>
      </c>
      <c r="H16" s="351" t="s">
        <v>43</v>
      </c>
      <c r="I16" s="378" t="s">
        <v>2077</v>
      </c>
      <c r="J16" s="148">
        <v>1</v>
      </c>
      <c r="K16" s="352" t="s">
        <v>1916</v>
      </c>
      <c r="L16" s="352" t="s">
        <v>1916</v>
      </c>
      <c r="M16" s="353" t="s">
        <v>1918</v>
      </c>
      <c r="N16" s="378" t="s">
        <v>2077</v>
      </c>
      <c r="O16" s="148">
        <v>1</v>
      </c>
      <c r="P16" s="448">
        <v>2021004250586</v>
      </c>
      <c r="Q16" s="354" t="s">
        <v>1669</v>
      </c>
      <c r="R16" s="447">
        <v>1906004</v>
      </c>
      <c r="S16" s="158" t="s">
        <v>2055</v>
      </c>
      <c r="T16" s="355" t="s">
        <v>2054</v>
      </c>
      <c r="U16" s="355" t="s">
        <v>1664</v>
      </c>
      <c r="V16" s="148">
        <v>39805</v>
      </c>
      <c r="W16" s="355" t="s">
        <v>2190</v>
      </c>
      <c r="X16" s="458" t="s">
        <v>1662</v>
      </c>
      <c r="Y16" s="148" t="s">
        <v>3841</v>
      </c>
      <c r="Z16" s="148" t="s">
        <v>3987</v>
      </c>
      <c r="AA16" s="367" t="s">
        <v>4006</v>
      </c>
      <c r="AB16" s="477" t="s">
        <v>1678</v>
      </c>
      <c r="AC16" s="378" t="s">
        <v>3992</v>
      </c>
      <c r="AD16" s="352" t="s">
        <v>1534</v>
      </c>
      <c r="AE16" s="352" t="s">
        <v>1538</v>
      </c>
      <c r="AF16" s="352" t="s">
        <v>1928</v>
      </c>
      <c r="AG16" s="368" t="s">
        <v>3996</v>
      </c>
      <c r="AH16" s="368" t="s">
        <v>4007</v>
      </c>
      <c r="AI16" s="468"/>
      <c r="AJ16" s="158">
        <v>6</v>
      </c>
      <c r="AK16" s="361" t="s">
        <v>1664</v>
      </c>
      <c r="AL16" s="362">
        <v>4</v>
      </c>
      <c r="AM16" s="453">
        <v>4</v>
      </c>
      <c r="AN16" s="366" t="b">
        <f t="shared" si="0"/>
        <v>1</v>
      </c>
      <c r="AO16" s="370">
        <v>2</v>
      </c>
      <c r="AP16" s="370">
        <v>2</v>
      </c>
      <c r="AQ16" s="352">
        <v>0</v>
      </c>
      <c r="AR16" s="352">
        <v>0</v>
      </c>
      <c r="AS16" s="372" t="s">
        <v>4012</v>
      </c>
      <c r="AT16" s="148" t="s">
        <v>4042</v>
      </c>
      <c r="AU16" s="439">
        <f t="shared" si="1"/>
        <v>89917542</v>
      </c>
      <c r="AV16" s="454">
        <f t="shared" si="2"/>
        <v>89917542</v>
      </c>
      <c r="AW16" s="455">
        <f t="shared" si="3"/>
        <v>0</v>
      </c>
      <c r="AX16" s="456">
        <f t="shared" si="4"/>
        <v>0</v>
      </c>
      <c r="AY16" s="457"/>
      <c r="AZ16" s="424">
        <v>89917542</v>
      </c>
      <c r="BA16" s="424">
        <v>0</v>
      </c>
      <c r="BB16" s="424">
        <v>0</v>
      </c>
      <c r="BC16" s="424">
        <v>0</v>
      </c>
      <c r="BD16" s="424">
        <v>0</v>
      </c>
      <c r="BE16" s="424">
        <v>0</v>
      </c>
      <c r="BF16" s="417">
        <v>0</v>
      </c>
      <c r="BG16" s="417">
        <v>0</v>
      </c>
      <c r="BH16" s="417">
        <v>0</v>
      </c>
      <c r="BI16" s="417">
        <v>0</v>
      </c>
      <c r="BJ16" s="417">
        <v>0</v>
      </c>
      <c r="BK16" s="417">
        <v>0</v>
      </c>
      <c r="BL16" s="417">
        <v>0</v>
      </c>
      <c r="BM16" s="417">
        <v>0</v>
      </c>
      <c r="BN16" s="417">
        <v>0</v>
      </c>
      <c r="BO16" s="417">
        <v>0</v>
      </c>
      <c r="BP16" s="417">
        <v>0</v>
      </c>
      <c r="BQ16" s="417">
        <v>0</v>
      </c>
      <c r="BR16" s="417">
        <v>0</v>
      </c>
      <c r="BS16" s="417">
        <v>0</v>
      </c>
      <c r="BT16" s="417">
        <v>0</v>
      </c>
      <c r="BU16" s="417">
        <v>0</v>
      </c>
      <c r="BV16" s="417">
        <v>0</v>
      </c>
      <c r="BW16" s="417">
        <v>0</v>
      </c>
      <c r="BX16" s="417">
        <v>0</v>
      </c>
      <c r="BY16" s="417">
        <v>0</v>
      </c>
      <c r="BZ16" s="417">
        <v>0</v>
      </c>
      <c r="CA16" s="417">
        <v>0</v>
      </c>
      <c r="CB16" s="417">
        <v>0</v>
      </c>
      <c r="CC16" s="417">
        <v>0</v>
      </c>
      <c r="CD16" s="417">
        <v>0</v>
      </c>
      <c r="CE16" s="417">
        <v>0</v>
      </c>
      <c r="CF16" s="417">
        <v>0</v>
      </c>
      <c r="CG16" s="417">
        <v>0</v>
      </c>
      <c r="CH16" s="417">
        <v>0</v>
      </c>
      <c r="CI16" s="417">
        <v>0</v>
      </c>
      <c r="CJ16" s="417">
        <v>0</v>
      </c>
      <c r="CK16" s="417">
        <v>0</v>
      </c>
      <c r="CL16" s="417">
        <v>0</v>
      </c>
      <c r="CM16" s="420">
        <v>0</v>
      </c>
      <c r="CN16" s="420">
        <v>0</v>
      </c>
      <c r="CO16" s="420">
        <v>0</v>
      </c>
      <c r="CP16" s="420">
        <v>0</v>
      </c>
    </row>
    <row r="17" spans="1:94" s="440" customFormat="1" ht="99.95" customHeight="1" x14ac:dyDescent="0.25">
      <c r="A17" s="167">
        <v>19</v>
      </c>
      <c r="B17" s="167" t="s">
        <v>30</v>
      </c>
      <c r="C17" s="167">
        <v>1906</v>
      </c>
      <c r="D17" s="167" t="s">
        <v>1658</v>
      </c>
      <c r="E17" s="350" t="s">
        <v>33</v>
      </c>
      <c r="F17" s="167" t="s">
        <v>1659</v>
      </c>
      <c r="G17" s="368">
        <v>3</v>
      </c>
      <c r="H17" s="351" t="s">
        <v>43</v>
      </c>
      <c r="I17" s="378" t="s">
        <v>2077</v>
      </c>
      <c r="J17" s="148">
        <v>1</v>
      </c>
      <c r="K17" s="352" t="s">
        <v>1916</v>
      </c>
      <c r="L17" s="352" t="s">
        <v>1916</v>
      </c>
      <c r="M17" s="353" t="s">
        <v>1918</v>
      </c>
      <c r="N17" s="378" t="s">
        <v>2077</v>
      </c>
      <c r="O17" s="148">
        <v>1</v>
      </c>
      <c r="P17" s="448">
        <v>2021004250586</v>
      </c>
      <c r="Q17" s="354" t="s">
        <v>1669</v>
      </c>
      <c r="R17" s="447">
        <v>1906004</v>
      </c>
      <c r="S17" s="158" t="s">
        <v>2055</v>
      </c>
      <c r="T17" s="355" t="s">
        <v>2054</v>
      </c>
      <c r="U17" s="355" t="s">
        <v>1664</v>
      </c>
      <c r="V17" s="148">
        <v>39805</v>
      </c>
      <c r="W17" s="355" t="s">
        <v>2190</v>
      </c>
      <c r="X17" s="458" t="s">
        <v>1662</v>
      </c>
      <c r="Y17" s="148" t="s">
        <v>3841</v>
      </c>
      <c r="Z17" s="148" t="s">
        <v>3987</v>
      </c>
      <c r="AA17" s="367" t="s">
        <v>4006</v>
      </c>
      <c r="AB17" s="477" t="s">
        <v>1679</v>
      </c>
      <c r="AC17" s="378" t="s">
        <v>3992</v>
      </c>
      <c r="AD17" s="352" t="s">
        <v>1534</v>
      </c>
      <c r="AE17" s="352" t="s">
        <v>1538</v>
      </c>
      <c r="AF17" s="352" t="s">
        <v>1928</v>
      </c>
      <c r="AG17" s="368" t="s">
        <v>4008</v>
      </c>
      <c r="AH17" s="368" t="s">
        <v>4009</v>
      </c>
      <c r="AI17" s="468"/>
      <c r="AJ17" s="158">
        <v>6</v>
      </c>
      <c r="AK17" s="361" t="s">
        <v>1664</v>
      </c>
      <c r="AL17" s="362">
        <v>4</v>
      </c>
      <c r="AM17" s="453">
        <v>4</v>
      </c>
      <c r="AN17" s="366" t="b">
        <f t="shared" si="0"/>
        <v>1</v>
      </c>
      <c r="AO17" s="370">
        <v>2</v>
      </c>
      <c r="AP17" s="370">
        <v>2</v>
      </c>
      <c r="AQ17" s="352">
        <v>0</v>
      </c>
      <c r="AR17" s="352">
        <v>0</v>
      </c>
      <c r="AS17" s="372" t="s">
        <v>4013</v>
      </c>
      <c r="AT17" s="148" t="s">
        <v>4042</v>
      </c>
      <c r="AU17" s="439">
        <f t="shared" si="1"/>
        <v>168067255</v>
      </c>
      <c r="AV17" s="454">
        <f t="shared" si="2"/>
        <v>168067255</v>
      </c>
      <c r="AW17" s="455">
        <f t="shared" si="3"/>
        <v>0</v>
      </c>
      <c r="AX17" s="456">
        <f t="shared" si="4"/>
        <v>0</v>
      </c>
      <c r="AY17" s="457"/>
      <c r="AZ17" s="424">
        <v>168067255</v>
      </c>
      <c r="BA17" s="424">
        <v>0</v>
      </c>
      <c r="BB17" s="424">
        <v>0</v>
      </c>
      <c r="BC17" s="424">
        <v>0</v>
      </c>
      <c r="BD17" s="424">
        <v>0</v>
      </c>
      <c r="BE17" s="424">
        <v>0</v>
      </c>
      <c r="BF17" s="417">
        <v>0</v>
      </c>
      <c r="BG17" s="417">
        <v>0</v>
      </c>
      <c r="BH17" s="417">
        <v>0</v>
      </c>
      <c r="BI17" s="417">
        <v>0</v>
      </c>
      <c r="BJ17" s="417">
        <v>0</v>
      </c>
      <c r="BK17" s="417">
        <v>0</v>
      </c>
      <c r="BL17" s="417">
        <v>0</v>
      </c>
      <c r="BM17" s="417">
        <v>0</v>
      </c>
      <c r="BN17" s="417">
        <v>0</v>
      </c>
      <c r="BO17" s="417">
        <v>0</v>
      </c>
      <c r="BP17" s="417">
        <v>0</v>
      </c>
      <c r="BQ17" s="417">
        <v>0</v>
      </c>
      <c r="BR17" s="417">
        <v>0</v>
      </c>
      <c r="BS17" s="417">
        <v>0</v>
      </c>
      <c r="BT17" s="417">
        <v>0</v>
      </c>
      <c r="BU17" s="417">
        <v>0</v>
      </c>
      <c r="BV17" s="417">
        <v>0</v>
      </c>
      <c r="BW17" s="417">
        <v>0</v>
      </c>
      <c r="BX17" s="417">
        <v>0</v>
      </c>
      <c r="BY17" s="417">
        <v>0</v>
      </c>
      <c r="BZ17" s="417">
        <v>0</v>
      </c>
      <c r="CA17" s="417">
        <v>0</v>
      </c>
      <c r="CB17" s="417">
        <v>0</v>
      </c>
      <c r="CC17" s="417">
        <v>0</v>
      </c>
      <c r="CD17" s="417">
        <v>0</v>
      </c>
      <c r="CE17" s="417">
        <v>0</v>
      </c>
      <c r="CF17" s="417">
        <v>0</v>
      </c>
      <c r="CG17" s="417">
        <v>0</v>
      </c>
      <c r="CH17" s="417">
        <v>0</v>
      </c>
      <c r="CI17" s="417">
        <v>0</v>
      </c>
      <c r="CJ17" s="417">
        <v>0</v>
      </c>
      <c r="CK17" s="417">
        <v>0</v>
      </c>
      <c r="CL17" s="417">
        <v>0</v>
      </c>
      <c r="CM17" s="420">
        <v>0</v>
      </c>
      <c r="CN17" s="420">
        <v>0</v>
      </c>
      <c r="CO17" s="420">
        <v>0</v>
      </c>
      <c r="CP17" s="420">
        <v>0</v>
      </c>
    </row>
    <row r="18" spans="1:94" s="440" customFormat="1" ht="99.95" customHeight="1" x14ac:dyDescent="0.25">
      <c r="A18" s="167">
        <v>19</v>
      </c>
      <c r="B18" s="167" t="s">
        <v>30</v>
      </c>
      <c r="C18" s="167">
        <v>1906</v>
      </c>
      <c r="D18" s="167" t="s">
        <v>1658</v>
      </c>
      <c r="E18" s="350" t="s">
        <v>33</v>
      </c>
      <c r="F18" s="167" t="s">
        <v>1659</v>
      </c>
      <c r="G18" s="368">
        <v>3</v>
      </c>
      <c r="H18" s="351" t="s">
        <v>43</v>
      </c>
      <c r="I18" s="378" t="s">
        <v>2077</v>
      </c>
      <c r="J18" s="148">
        <v>1</v>
      </c>
      <c r="K18" s="352" t="s">
        <v>1916</v>
      </c>
      <c r="L18" s="352" t="s">
        <v>1916</v>
      </c>
      <c r="M18" s="353" t="s">
        <v>1918</v>
      </c>
      <c r="N18" s="378" t="s">
        <v>2077</v>
      </c>
      <c r="O18" s="148">
        <v>1</v>
      </c>
      <c r="P18" s="448">
        <v>2021004250586</v>
      </c>
      <c r="Q18" s="354" t="s">
        <v>1669</v>
      </c>
      <c r="R18" s="447">
        <v>1906004</v>
      </c>
      <c r="S18" s="158" t="s">
        <v>2055</v>
      </c>
      <c r="T18" s="355" t="s">
        <v>2054</v>
      </c>
      <c r="U18" s="355" t="s">
        <v>1664</v>
      </c>
      <c r="V18" s="148">
        <v>39805</v>
      </c>
      <c r="W18" s="355" t="s">
        <v>2190</v>
      </c>
      <c r="X18" s="458" t="s">
        <v>1662</v>
      </c>
      <c r="Y18" s="373"/>
      <c r="Z18" s="373"/>
      <c r="AA18" s="367" t="s">
        <v>4006</v>
      </c>
      <c r="AB18" s="477" t="s">
        <v>1680</v>
      </c>
      <c r="AC18" s="432"/>
      <c r="AD18" s="352" t="s">
        <v>1534</v>
      </c>
      <c r="AE18" s="352" t="s">
        <v>1538</v>
      </c>
      <c r="AF18" s="352" t="s">
        <v>1928</v>
      </c>
      <c r="AG18" s="368" t="s">
        <v>3993</v>
      </c>
      <c r="AH18" s="368" t="s">
        <v>4010</v>
      </c>
      <c r="AI18" s="468"/>
      <c r="AJ18" s="158">
        <v>6</v>
      </c>
      <c r="AK18" s="361" t="s">
        <v>1664</v>
      </c>
      <c r="AL18" s="362">
        <v>4</v>
      </c>
      <c r="AM18" s="453">
        <v>4</v>
      </c>
      <c r="AN18" s="366" t="b">
        <f t="shared" si="0"/>
        <v>1</v>
      </c>
      <c r="AO18" s="370">
        <v>4</v>
      </c>
      <c r="AP18" s="370">
        <v>0</v>
      </c>
      <c r="AQ18" s="352">
        <v>0</v>
      </c>
      <c r="AR18" s="352">
        <v>0</v>
      </c>
      <c r="AS18" s="377"/>
      <c r="AT18" s="148" t="s">
        <v>4042</v>
      </c>
      <c r="AU18" s="439">
        <f t="shared" si="1"/>
        <v>0</v>
      </c>
      <c r="AV18" s="454">
        <f t="shared" si="2"/>
        <v>0</v>
      </c>
      <c r="AW18" s="455">
        <f t="shared" si="3"/>
        <v>0</v>
      </c>
      <c r="AX18" s="456">
        <f t="shared" si="4"/>
        <v>0</v>
      </c>
      <c r="AY18" s="457"/>
      <c r="AZ18" s="424">
        <v>0</v>
      </c>
      <c r="BA18" s="424">
        <v>0</v>
      </c>
      <c r="BB18" s="424">
        <v>0</v>
      </c>
      <c r="BC18" s="424">
        <v>0</v>
      </c>
      <c r="BD18" s="424">
        <v>0</v>
      </c>
      <c r="BE18" s="424">
        <v>0</v>
      </c>
      <c r="BF18" s="417">
        <v>0</v>
      </c>
      <c r="BG18" s="417">
        <v>0</v>
      </c>
      <c r="BH18" s="417">
        <v>0</v>
      </c>
      <c r="BI18" s="417">
        <v>0</v>
      </c>
      <c r="BJ18" s="417">
        <v>0</v>
      </c>
      <c r="BK18" s="417">
        <v>0</v>
      </c>
      <c r="BL18" s="417">
        <v>0</v>
      </c>
      <c r="BM18" s="417">
        <v>0</v>
      </c>
      <c r="BN18" s="417">
        <v>0</v>
      </c>
      <c r="BO18" s="417">
        <v>0</v>
      </c>
      <c r="BP18" s="417">
        <v>0</v>
      </c>
      <c r="BQ18" s="417">
        <v>0</v>
      </c>
      <c r="BR18" s="417">
        <v>0</v>
      </c>
      <c r="BS18" s="417">
        <v>0</v>
      </c>
      <c r="BT18" s="417">
        <v>0</v>
      </c>
      <c r="BU18" s="417">
        <v>0</v>
      </c>
      <c r="BV18" s="417">
        <v>0</v>
      </c>
      <c r="BW18" s="417">
        <v>0</v>
      </c>
      <c r="BX18" s="417">
        <v>0</v>
      </c>
      <c r="BY18" s="417">
        <v>0</v>
      </c>
      <c r="BZ18" s="417">
        <v>0</v>
      </c>
      <c r="CA18" s="417">
        <v>0</v>
      </c>
      <c r="CB18" s="417">
        <v>0</v>
      </c>
      <c r="CC18" s="417">
        <v>0</v>
      </c>
      <c r="CD18" s="417">
        <v>0</v>
      </c>
      <c r="CE18" s="417">
        <v>0</v>
      </c>
      <c r="CF18" s="417">
        <v>0</v>
      </c>
      <c r="CG18" s="417">
        <v>0</v>
      </c>
      <c r="CH18" s="417">
        <v>0</v>
      </c>
      <c r="CI18" s="417">
        <v>0</v>
      </c>
      <c r="CJ18" s="417">
        <v>0</v>
      </c>
      <c r="CK18" s="417">
        <v>0</v>
      </c>
      <c r="CL18" s="417">
        <v>0</v>
      </c>
      <c r="CM18" s="420">
        <v>0</v>
      </c>
      <c r="CN18" s="420">
        <v>0</v>
      </c>
      <c r="CO18" s="420">
        <v>0</v>
      </c>
      <c r="CP18" s="420">
        <v>0</v>
      </c>
    </row>
    <row r="19" spans="1:94" s="440" customFormat="1" ht="99.95" customHeight="1" x14ac:dyDescent="0.25">
      <c r="A19" s="167">
        <v>19</v>
      </c>
      <c r="B19" s="167" t="s">
        <v>30</v>
      </c>
      <c r="C19" s="167">
        <v>1906</v>
      </c>
      <c r="D19" s="167" t="s">
        <v>1658</v>
      </c>
      <c r="E19" s="350" t="s">
        <v>33</v>
      </c>
      <c r="F19" s="167" t="s">
        <v>1659</v>
      </c>
      <c r="G19" s="368">
        <v>3</v>
      </c>
      <c r="H19" s="351" t="s">
        <v>43</v>
      </c>
      <c r="I19" s="378" t="s">
        <v>2077</v>
      </c>
      <c r="J19" s="148">
        <v>1</v>
      </c>
      <c r="K19" s="352" t="s">
        <v>1916</v>
      </c>
      <c r="L19" s="352" t="s">
        <v>1916</v>
      </c>
      <c r="M19" s="353" t="s">
        <v>1918</v>
      </c>
      <c r="N19" s="378" t="s">
        <v>2077</v>
      </c>
      <c r="O19" s="148">
        <v>1</v>
      </c>
      <c r="P19" s="448">
        <v>2021004250586</v>
      </c>
      <c r="Q19" s="354" t="s">
        <v>1669</v>
      </c>
      <c r="R19" s="447">
        <v>1906004</v>
      </c>
      <c r="S19" s="158" t="s">
        <v>2055</v>
      </c>
      <c r="T19" s="355" t="s">
        <v>2054</v>
      </c>
      <c r="U19" s="355" t="s">
        <v>1664</v>
      </c>
      <c r="V19" s="148">
        <v>39805</v>
      </c>
      <c r="W19" s="355" t="s">
        <v>2190</v>
      </c>
      <c r="X19" s="458" t="s">
        <v>1662</v>
      </c>
      <c r="Y19" s="148" t="s">
        <v>3841</v>
      </c>
      <c r="Z19" s="148" t="s">
        <v>2968</v>
      </c>
      <c r="AA19" s="367" t="s">
        <v>4006</v>
      </c>
      <c r="AB19" s="477" t="s">
        <v>1681</v>
      </c>
      <c r="AC19" s="378" t="s">
        <v>3992</v>
      </c>
      <c r="AD19" s="352" t="s">
        <v>1534</v>
      </c>
      <c r="AE19" s="352" t="s">
        <v>1538</v>
      </c>
      <c r="AF19" s="352" t="s">
        <v>1928</v>
      </c>
      <c r="AG19" s="368" t="s">
        <v>3998</v>
      </c>
      <c r="AH19" s="368" t="s">
        <v>4011</v>
      </c>
      <c r="AI19" s="468"/>
      <c r="AJ19" s="158">
        <v>6</v>
      </c>
      <c r="AK19" s="361" t="s">
        <v>1664</v>
      </c>
      <c r="AL19" s="362">
        <v>4</v>
      </c>
      <c r="AM19" s="453">
        <v>4</v>
      </c>
      <c r="AN19" s="366" t="b">
        <f t="shared" si="0"/>
        <v>1</v>
      </c>
      <c r="AO19" s="370">
        <v>2</v>
      </c>
      <c r="AP19" s="370">
        <v>2</v>
      </c>
      <c r="AQ19" s="352">
        <v>0</v>
      </c>
      <c r="AR19" s="352">
        <v>0</v>
      </c>
      <c r="AS19" s="372" t="s">
        <v>4014</v>
      </c>
      <c r="AT19" s="148" t="s">
        <v>4042</v>
      </c>
      <c r="AU19" s="439">
        <f t="shared" si="1"/>
        <v>36124422</v>
      </c>
      <c r="AV19" s="454">
        <f t="shared" si="2"/>
        <v>36124422</v>
      </c>
      <c r="AW19" s="455">
        <f t="shared" si="3"/>
        <v>0</v>
      </c>
      <c r="AX19" s="456">
        <f t="shared" si="4"/>
        <v>0</v>
      </c>
      <c r="AY19" s="457"/>
      <c r="AZ19" s="424">
        <v>36124422</v>
      </c>
      <c r="BA19" s="424">
        <v>0</v>
      </c>
      <c r="BB19" s="424">
        <v>0</v>
      </c>
      <c r="BC19" s="424">
        <v>0</v>
      </c>
      <c r="BD19" s="424">
        <v>0</v>
      </c>
      <c r="BE19" s="424">
        <v>0</v>
      </c>
      <c r="BF19" s="417">
        <v>0</v>
      </c>
      <c r="BG19" s="417">
        <v>0</v>
      </c>
      <c r="BH19" s="417">
        <v>0</v>
      </c>
      <c r="BI19" s="417">
        <v>0</v>
      </c>
      <c r="BJ19" s="417">
        <v>0</v>
      </c>
      <c r="BK19" s="417">
        <v>0</v>
      </c>
      <c r="BL19" s="417">
        <v>0</v>
      </c>
      <c r="BM19" s="417">
        <v>0</v>
      </c>
      <c r="BN19" s="417">
        <v>0</v>
      </c>
      <c r="BO19" s="417">
        <v>0</v>
      </c>
      <c r="BP19" s="417">
        <v>0</v>
      </c>
      <c r="BQ19" s="417">
        <v>0</v>
      </c>
      <c r="BR19" s="417">
        <v>0</v>
      </c>
      <c r="BS19" s="417">
        <v>0</v>
      </c>
      <c r="BT19" s="417">
        <v>0</v>
      </c>
      <c r="BU19" s="417">
        <v>0</v>
      </c>
      <c r="BV19" s="417">
        <v>0</v>
      </c>
      <c r="BW19" s="417">
        <v>0</v>
      </c>
      <c r="BX19" s="417">
        <v>0</v>
      </c>
      <c r="BY19" s="417">
        <v>0</v>
      </c>
      <c r="BZ19" s="417">
        <v>0</v>
      </c>
      <c r="CA19" s="417">
        <v>0</v>
      </c>
      <c r="CB19" s="417">
        <v>0</v>
      </c>
      <c r="CC19" s="417">
        <v>0</v>
      </c>
      <c r="CD19" s="417">
        <v>0</v>
      </c>
      <c r="CE19" s="417">
        <v>0</v>
      </c>
      <c r="CF19" s="417">
        <v>0</v>
      </c>
      <c r="CG19" s="417">
        <v>0</v>
      </c>
      <c r="CH19" s="417">
        <v>0</v>
      </c>
      <c r="CI19" s="417">
        <v>0</v>
      </c>
      <c r="CJ19" s="417">
        <v>0</v>
      </c>
      <c r="CK19" s="417">
        <v>0</v>
      </c>
      <c r="CL19" s="417">
        <v>0</v>
      </c>
      <c r="CM19" s="420">
        <v>0</v>
      </c>
      <c r="CN19" s="420">
        <v>0</v>
      </c>
      <c r="CO19" s="420">
        <v>0</v>
      </c>
      <c r="CP19" s="420">
        <v>0</v>
      </c>
    </row>
    <row r="20" spans="1:94" s="440" customFormat="1" ht="99.95" customHeight="1" x14ac:dyDescent="0.25">
      <c r="A20" s="167">
        <v>19</v>
      </c>
      <c r="B20" s="167" t="s">
        <v>30</v>
      </c>
      <c r="C20" s="167">
        <v>1906</v>
      </c>
      <c r="D20" s="167" t="s">
        <v>1856</v>
      </c>
      <c r="E20" s="350" t="s">
        <v>33</v>
      </c>
      <c r="F20" s="167" t="s">
        <v>1857</v>
      </c>
      <c r="G20" s="368">
        <v>4</v>
      </c>
      <c r="H20" s="351" t="s">
        <v>46</v>
      </c>
      <c r="I20" s="378" t="s">
        <v>2077</v>
      </c>
      <c r="J20" s="148">
        <v>10</v>
      </c>
      <c r="K20" s="352" t="s">
        <v>1920</v>
      </c>
      <c r="L20" s="352" t="s">
        <v>1921</v>
      </c>
      <c r="M20" s="353" t="s">
        <v>1923</v>
      </c>
      <c r="N20" s="378" t="s">
        <v>2077</v>
      </c>
      <c r="O20" s="148">
        <v>7</v>
      </c>
      <c r="P20" s="448">
        <v>2021004250602</v>
      </c>
      <c r="Q20" s="354" t="s">
        <v>1859</v>
      </c>
      <c r="R20" s="447">
        <v>1905024</v>
      </c>
      <c r="S20" s="158" t="s">
        <v>2169</v>
      </c>
      <c r="T20" s="355" t="s">
        <v>2170</v>
      </c>
      <c r="U20" s="355" t="s">
        <v>2052</v>
      </c>
      <c r="V20" s="148">
        <v>318</v>
      </c>
      <c r="W20" s="355" t="s">
        <v>2191</v>
      </c>
      <c r="X20" s="458" t="s">
        <v>1757</v>
      </c>
      <c r="Y20" s="373"/>
      <c r="Z20" s="373"/>
      <c r="AA20" s="367" t="s">
        <v>4131</v>
      </c>
      <c r="AB20" s="479" t="s">
        <v>1876</v>
      </c>
      <c r="AC20" s="432"/>
      <c r="AD20" s="352" t="s">
        <v>1518</v>
      </c>
      <c r="AE20" s="352" t="s">
        <v>1521</v>
      </c>
      <c r="AF20" s="352" t="s">
        <v>1926</v>
      </c>
      <c r="AG20" s="368" t="s">
        <v>4076</v>
      </c>
      <c r="AH20" s="368" t="s">
        <v>4134</v>
      </c>
      <c r="AI20" s="468"/>
      <c r="AJ20" s="158">
        <v>6</v>
      </c>
      <c r="AK20" s="361" t="s">
        <v>1664</v>
      </c>
      <c r="AL20" s="461">
        <v>33000</v>
      </c>
      <c r="AM20" s="453">
        <v>2000</v>
      </c>
      <c r="AN20" s="366" t="b">
        <f t="shared" si="0"/>
        <v>1</v>
      </c>
      <c r="AO20" s="370">
        <v>10</v>
      </c>
      <c r="AP20" s="370">
        <v>1990</v>
      </c>
      <c r="AQ20" s="352">
        <v>0</v>
      </c>
      <c r="AR20" s="352">
        <v>0</v>
      </c>
      <c r="AS20" s="373"/>
      <c r="AT20" s="148" t="s">
        <v>4129</v>
      </c>
      <c r="AU20" s="439">
        <f t="shared" si="1"/>
        <v>0</v>
      </c>
      <c r="AV20" s="454">
        <f t="shared" si="2"/>
        <v>0</v>
      </c>
      <c r="AW20" s="455">
        <f t="shared" si="3"/>
        <v>0</v>
      </c>
      <c r="AX20" s="456">
        <f t="shared" si="4"/>
        <v>0</v>
      </c>
      <c r="AY20" s="457"/>
      <c r="AZ20" s="424">
        <v>0</v>
      </c>
      <c r="BA20" s="424">
        <v>0</v>
      </c>
      <c r="BB20" s="424">
        <v>0</v>
      </c>
      <c r="BC20" s="424">
        <v>0</v>
      </c>
      <c r="BD20" s="424">
        <v>0</v>
      </c>
      <c r="BE20" s="424">
        <v>0</v>
      </c>
      <c r="BF20" s="417">
        <v>0</v>
      </c>
      <c r="BG20" s="417">
        <v>0</v>
      </c>
      <c r="BH20" s="417">
        <v>0</v>
      </c>
      <c r="BI20" s="417">
        <v>0</v>
      </c>
      <c r="BJ20" s="417">
        <v>0</v>
      </c>
      <c r="BK20" s="417">
        <v>0</v>
      </c>
      <c r="BL20" s="417">
        <v>0</v>
      </c>
      <c r="BM20" s="417">
        <v>0</v>
      </c>
      <c r="BN20" s="417">
        <v>0</v>
      </c>
      <c r="BO20" s="417">
        <v>0</v>
      </c>
      <c r="BP20" s="417">
        <v>0</v>
      </c>
      <c r="BQ20" s="417">
        <v>0</v>
      </c>
      <c r="BR20" s="417">
        <v>0</v>
      </c>
      <c r="BS20" s="417">
        <v>0</v>
      </c>
      <c r="BT20" s="417">
        <v>0</v>
      </c>
      <c r="BU20" s="417">
        <v>0</v>
      </c>
      <c r="BV20" s="417">
        <v>0</v>
      </c>
      <c r="BW20" s="417">
        <v>0</v>
      </c>
      <c r="BX20" s="417">
        <v>0</v>
      </c>
      <c r="BY20" s="417">
        <v>0</v>
      </c>
      <c r="BZ20" s="417">
        <v>0</v>
      </c>
      <c r="CA20" s="417">
        <v>0</v>
      </c>
      <c r="CB20" s="417">
        <v>0</v>
      </c>
      <c r="CC20" s="417">
        <v>0</v>
      </c>
      <c r="CD20" s="417">
        <v>0</v>
      </c>
      <c r="CE20" s="417">
        <v>0</v>
      </c>
      <c r="CF20" s="417">
        <v>0</v>
      </c>
      <c r="CG20" s="417">
        <v>0</v>
      </c>
      <c r="CH20" s="417">
        <v>0</v>
      </c>
      <c r="CI20" s="417">
        <v>0</v>
      </c>
      <c r="CJ20" s="417">
        <v>0</v>
      </c>
      <c r="CK20" s="417">
        <v>0</v>
      </c>
      <c r="CL20" s="417">
        <v>0</v>
      </c>
      <c r="CM20" s="420">
        <v>0</v>
      </c>
      <c r="CN20" s="420">
        <v>0</v>
      </c>
      <c r="CO20" s="420">
        <v>0</v>
      </c>
      <c r="CP20" s="420">
        <v>0</v>
      </c>
    </row>
    <row r="21" spans="1:94" s="440" customFormat="1" ht="99.95" customHeight="1" x14ac:dyDescent="0.25">
      <c r="A21" s="167">
        <v>19</v>
      </c>
      <c r="B21" s="167" t="s">
        <v>30</v>
      </c>
      <c r="C21" s="167">
        <v>1906</v>
      </c>
      <c r="D21" s="167" t="s">
        <v>1856</v>
      </c>
      <c r="E21" s="350" t="s">
        <v>33</v>
      </c>
      <c r="F21" s="167" t="s">
        <v>1857</v>
      </c>
      <c r="G21" s="368">
        <v>4</v>
      </c>
      <c r="H21" s="351" t="s">
        <v>46</v>
      </c>
      <c r="I21" s="378" t="s">
        <v>2077</v>
      </c>
      <c r="J21" s="148">
        <v>10</v>
      </c>
      <c r="K21" s="352" t="s">
        <v>1920</v>
      </c>
      <c r="L21" s="352" t="s">
        <v>1921</v>
      </c>
      <c r="M21" s="353" t="s">
        <v>1923</v>
      </c>
      <c r="N21" s="378" t="s">
        <v>2077</v>
      </c>
      <c r="O21" s="148">
        <v>7</v>
      </c>
      <c r="P21" s="448">
        <v>2021004250602</v>
      </c>
      <c r="Q21" s="354" t="s">
        <v>1859</v>
      </c>
      <c r="R21" s="447">
        <v>1905024</v>
      </c>
      <c r="S21" s="158" t="s">
        <v>2169</v>
      </c>
      <c r="T21" s="355" t="s">
        <v>2170</v>
      </c>
      <c r="U21" s="355" t="s">
        <v>2052</v>
      </c>
      <c r="V21" s="148">
        <v>318</v>
      </c>
      <c r="W21" s="355" t="s">
        <v>2191</v>
      </c>
      <c r="X21" s="458" t="s">
        <v>1757</v>
      </c>
      <c r="Y21" s="373"/>
      <c r="Z21" s="373"/>
      <c r="AA21" s="367" t="s">
        <v>4131</v>
      </c>
      <c r="AB21" s="474" t="s">
        <v>1878</v>
      </c>
      <c r="AC21" s="432"/>
      <c r="AD21" s="352" t="s">
        <v>1518</v>
      </c>
      <c r="AE21" s="352" t="s">
        <v>1521</v>
      </c>
      <c r="AF21" s="352" t="s">
        <v>1926</v>
      </c>
      <c r="AG21" s="368" t="s">
        <v>4076</v>
      </c>
      <c r="AH21" s="368" t="s">
        <v>4134</v>
      </c>
      <c r="AI21" s="468"/>
      <c r="AJ21" s="158">
        <v>6</v>
      </c>
      <c r="AK21" s="361" t="s">
        <v>1664</v>
      </c>
      <c r="AL21" s="461">
        <v>160</v>
      </c>
      <c r="AM21" s="453">
        <v>30</v>
      </c>
      <c r="AN21" s="366" t="b">
        <f t="shared" si="0"/>
        <v>1</v>
      </c>
      <c r="AO21" s="370">
        <v>5</v>
      </c>
      <c r="AP21" s="370">
        <v>25</v>
      </c>
      <c r="AQ21" s="352">
        <v>0</v>
      </c>
      <c r="AR21" s="352">
        <v>0</v>
      </c>
      <c r="AS21" s="373"/>
      <c r="AT21" s="148" t="s">
        <v>4129</v>
      </c>
      <c r="AU21" s="439">
        <f t="shared" si="1"/>
        <v>0</v>
      </c>
      <c r="AV21" s="454">
        <f t="shared" si="2"/>
        <v>0</v>
      </c>
      <c r="AW21" s="455">
        <f t="shared" si="3"/>
        <v>0</v>
      </c>
      <c r="AX21" s="456">
        <f t="shared" si="4"/>
        <v>0</v>
      </c>
      <c r="AY21" s="457"/>
      <c r="AZ21" s="424">
        <v>0</v>
      </c>
      <c r="BA21" s="424">
        <v>0</v>
      </c>
      <c r="BB21" s="424">
        <v>0</v>
      </c>
      <c r="BC21" s="424">
        <v>0</v>
      </c>
      <c r="BD21" s="424">
        <v>0</v>
      </c>
      <c r="BE21" s="424">
        <v>0</v>
      </c>
      <c r="BF21" s="417">
        <v>0</v>
      </c>
      <c r="BG21" s="417">
        <v>0</v>
      </c>
      <c r="BH21" s="417">
        <v>0</v>
      </c>
      <c r="BI21" s="417">
        <v>0</v>
      </c>
      <c r="BJ21" s="417">
        <v>0</v>
      </c>
      <c r="BK21" s="417">
        <v>0</v>
      </c>
      <c r="BL21" s="417">
        <v>0</v>
      </c>
      <c r="BM21" s="417">
        <v>0</v>
      </c>
      <c r="BN21" s="417">
        <v>0</v>
      </c>
      <c r="BO21" s="417">
        <v>0</v>
      </c>
      <c r="BP21" s="417">
        <v>0</v>
      </c>
      <c r="BQ21" s="417">
        <v>0</v>
      </c>
      <c r="BR21" s="417">
        <v>0</v>
      </c>
      <c r="BS21" s="417">
        <v>0</v>
      </c>
      <c r="BT21" s="417">
        <v>0</v>
      </c>
      <c r="BU21" s="417">
        <v>0</v>
      </c>
      <c r="BV21" s="417">
        <v>0</v>
      </c>
      <c r="BW21" s="417">
        <v>0</v>
      </c>
      <c r="BX21" s="417">
        <v>0</v>
      </c>
      <c r="BY21" s="417">
        <v>0</v>
      </c>
      <c r="BZ21" s="417">
        <v>0</v>
      </c>
      <c r="CA21" s="417">
        <v>0</v>
      </c>
      <c r="CB21" s="417">
        <v>0</v>
      </c>
      <c r="CC21" s="417">
        <v>0</v>
      </c>
      <c r="CD21" s="417">
        <v>0</v>
      </c>
      <c r="CE21" s="417">
        <v>0</v>
      </c>
      <c r="CF21" s="417">
        <v>0</v>
      </c>
      <c r="CG21" s="417">
        <v>0</v>
      </c>
      <c r="CH21" s="417">
        <v>0</v>
      </c>
      <c r="CI21" s="417">
        <v>0</v>
      </c>
      <c r="CJ21" s="417">
        <v>0</v>
      </c>
      <c r="CK21" s="417">
        <v>0</v>
      </c>
      <c r="CL21" s="417">
        <v>0</v>
      </c>
      <c r="CM21" s="420">
        <v>0</v>
      </c>
      <c r="CN21" s="420">
        <v>0</v>
      </c>
      <c r="CO21" s="420">
        <v>0</v>
      </c>
      <c r="CP21" s="420">
        <v>0</v>
      </c>
    </row>
    <row r="22" spans="1:94" s="440" customFormat="1" ht="99.95" customHeight="1" x14ac:dyDescent="0.25">
      <c r="A22" s="167">
        <v>19</v>
      </c>
      <c r="B22" s="167" t="s">
        <v>30</v>
      </c>
      <c r="C22" s="167">
        <v>1906</v>
      </c>
      <c r="D22" s="167" t="s">
        <v>1856</v>
      </c>
      <c r="E22" s="350" t="s">
        <v>33</v>
      </c>
      <c r="F22" s="167" t="s">
        <v>1857</v>
      </c>
      <c r="G22" s="368">
        <v>4</v>
      </c>
      <c r="H22" s="351" t="s">
        <v>46</v>
      </c>
      <c r="I22" s="378" t="s">
        <v>2077</v>
      </c>
      <c r="J22" s="148">
        <v>10</v>
      </c>
      <c r="K22" s="352" t="s">
        <v>1920</v>
      </c>
      <c r="L22" s="352" t="s">
        <v>1921</v>
      </c>
      <c r="M22" s="353" t="s">
        <v>46</v>
      </c>
      <c r="N22" s="378" t="s">
        <v>2077</v>
      </c>
      <c r="O22" s="148">
        <v>10</v>
      </c>
      <c r="P22" s="448">
        <v>2021004250602</v>
      </c>
      <c r="Q22" s="354" t="s">
        <v>1859</v>
      </c>
      <c r="R22" s="447">
        <v>1905024</v>
      </c>
      <c r="S22" s="158" t="s">
        <v>2169</v>
      </c>
      <c r="T22" s="355" t="s">
        <v>2170</v>
      </c>
      <c r="U22" s="355" t="s">
        <v>2052</v>
      </c>
      <c r="V22" s="148">
        <v>318</v>
      </c>
      <c r="W22" s="355" t="s">
        <v>2191</v>
      </c>
      <c r="X22" s="458" t="s">
        <v>1757</v>
      </c>
      <c r="Y22" s="148" t="s">
        <v>3853</v>
      </c>
      <c r="Z22" s="148" t="s">
        <v>2988</v>
      </c>
      <c r="AA22" s="367" t="s">
        <v>4131</v>
      </c>
      <c r="AB22" s="474" t="s">
        <v>1880</v>
      </c>
      <c r="AC22" s="378" t="s">
        <v>4132</v>
      </c>
      <c r="AD22" s="352" t="s">
        <v>1518</v>
      </c>
      <c r="AE22" s="352" t="s">
        <v>1521</v>
      </c>
      <c r="AF22" s="352" t="s">
        <v>1926</v>
      </c>
      <c r="AG22" s="368" t="s">
        <v>4076</v>
      </c>
      <c r="AH22" s="368" t="s">
        <v>4134</v>
      </c>
      <c r="AI22" s="468"/>
      <c r="AJ22" s="158">
        <v>6</v>
      </c>
      <c r="AK22" s="361" t="s">
        <v>1664</v>
      </c>
      <c r="AL22" s="461">
        <v>1500</v>
      </c>
      <c r="AM22" s="453">
        <v>100</v>
      </c>
      <c r="AN22" s="366" t="b">
        <f t="shared" si="0"/>
        <v>1</v>
      </c>
      <c r="AO22" s="370">
        <v>0</v>
      </c>
      <c r="AP22" s="370">
        <v>100</v>
      </c>
      <c r="AQ22" s="352">
        <v>0</v>
      </c>
      <c r="AR22" s="352">
        <v>0</v>
      </c>
      <c r="AS22" s="372" t="s">
        <v>4135</v>
      </c>
      <c r="AT22" s="148" t="s">
        <v>4129</v>
      </c>
      <c r="AU22" s="439">
        <f t="shared" si="1"/>
        <v>3010492621</v>
      </c>
      <c r="AV22" s="454">
        <f t="shared" si="2"/>
        <v>0</v>
      </c>
      <c r="AW22" s="455">
        <f t="shared" si="3"/>
        <v>0</v>
      </c>
      <c r="AX22" s="456">
        <f t="shared" si="4"/>
        <v>3010492621</v>
      </c>
      <c r="AY22" s="457"/>
      <c r="AZ22" s="424">
        <v>0</v>
      </c>
      <c r="BA22" s="424">
        <v>0</v>
      </c>
      <c r="BB22" s="424">
        <v>0</v>
      </c>
      <c r="BC22" s="424">
        <v>0</v>
      </c>
      <c r="BD22" s="424">
        <v>0</v>
      </c>
      <c r="BE22" s="424">
        <v>0</v>
      </c>
      <c r="BF22" s="417">
        <v>0</v>
      </c>
      <c r="BG22" s="417">
        <v>0</v>
      </c>
      <c r="BH22" s="417">
        <v>0</v>
      </c>
      <c r="BI22" s="417">
        <v>0</v>
      </c>
      <c r="BJ22" s="417">
        <v>0</v>
      </c>
      <c r="BK22" s="417">
        <v>0</v>
      </c>
      <c r="BL22" s="417">
        <v>0</v>
      </c>
      <c r="BM22" s="417">
        <v>0</v>
      </c>
      <c r="BN22" s="417">
        <v>0</v>
      </c>
      <c r="BO22" s="417">
        <v>0</v>
      </c>
      <c r="BP22" s="417">
        <v>0</v>
      </c>
      <c r="BQ22" s="417">
        <v>0</v>
      </c>
      <c r="BR22" s="417">
        <v>0</v>
      </c>
      <c r="BS22" s="417">
        <v>0</v>
      </c>
      <c r="BT22" s="417">
        <v>0</v>
      </c>
      <c r="BU22" s="417">
        <v>0</v>
      </c>
      <c r="BV22" s="417">
        <v>0</v>
      </c>
      <c r="BW22" s="417">
        <v>0</v>
      </c>
      <c r="BX22" s="417">
        <v>0</v>
      </c>
      <c r="BY22" s="417">
        <v>0</v>
      </c>
      <c r="BZ22" s="417">
        <v>0</v>
      </c>
      <c r="CA22" s="417">
        <v>0</v>
      </c>
      <c r="CB22" s="417">
        <v>0</v>
      </c>
      <c r="CC22" s="417">
        <v>0</v>
      </c>
      <c r="CD22" s="417">
        <v>0</v>
      </c>
      <c r="CE22" s="417">
        <v>0</v>
      </c>
      <c r="CF22" s="417">
        <v>0</v>
      </c>
      <c r="CG22" s="417">
        <v>0</v>
      </c>
      <c r="CH22" s="417">
        <v>0</v>
      </c>
      <c r="CI22" s="417">
        <v>0</v>
      </c>
      <c r="CJ22" s="417">
        <v>0</v>
      </c>
      <c r="CK22" s="417">
        <v>0</v>
      </c>
      <c r="CL22" s="417">
        <v>0</v>
      </c>
      <c r="CM22" s="420">
        <v>0</v>
      </c>
      <c r="CN22" s="420">
        <v>0</v>
      </c>
      <c r="CO22" s="420">
        <v>3010492621</v>
      </c>
      <c r="CP22" s="420">
        <v>0</v>
      </c>
    </row>
    <row r="23" spans="1:94" s="440" customFormat="1" ht="99.95" customHeight="1" x14ac:dyDescent="0.25">
      <c r="A23" s="167">
        <v>19</v>
      </c>
      <c r="B23" s="167" t="s">
        <v>30</v>
      </c>
      <c r="C23" s="167">
        <v>1906</v>
      </c>
      <c r="D23" s="167" t="s">
        <v>1856</v>
      </c>
      <c r="E23" s="350" t="s">
        <v>33</v>
      </c>
      <c r="F23" s="167" t="s">
        <v>1857</v>
      </c>
      <c r="G23" s="368">
        <v>4</v>
      </c>
      <c r="H23" s="351" t="s">
        <v>46</v>
      </c>
      <c r="I23" s="378" t="s">
        <v>2077</v>
      </c>
      <c r="J23" s="148">
        <v>10</v>
      </c>
      <c r="K23" s="352" t="s">
        <v>1920</v>
      </c>
      <c r="L23" s="352" t="s">
        <v>1921</v>
      </c>
      <c r="M23" s="353" t="s">
        <v>46</v>
      </c>
      <c r="N23" s="378" t="s">
        <v>2077</v>
      </c>
      <c r="O23" s="148">
        <v>10</v>
      </c>
      <c r="P23" s="448">
        <v>2021004250602</v>
      </c>
      <c r="Q23" s="354" t="s">
        <v>1859</v>
      </c>
      <c r="R23" s="447">
        <v>1905024</v>
      </c>
      <c r="S23" s="158" t="s">
        <v>2169</v>
      </c>
      <c r="T23" s="355" t="s">
        <v>2170</v>
      </c>
      <c r="U23" s="355" t="s">
        <v>2052</v>
      </c>
      <c r="V23" s="148">
        <v>318</v>
      </c>
      <c r="W23" s="355" t="s">
        <v>2191</v>
      </c>
      <c r="X23" s="458" t="s">
        <v>1757</v>
      </c>
      <c r="Y23" s="373"/>
      <c r="Z23" s="373"/>
      <c r="AA23" s="367" t="s">
        <v>4131</v>
      </c>
      <c r="AB23" s="474" t="s">
        <v>1882</v>
      </c>
      <c r="AC23" s="432"/>
      <c r="AD23" s="352" t="s">
        <v>1534</v>
      </c>
      <c r="AE23" s="352" t="s">
        <v>1535</v>
      </c>
      <c r="AF23" s="352" t="s">
        <v>1926</v>
      </c>
      <c r="AG23" s="368" t="s">
        <v>4076</v>
      </c>
      <c r="AH23" s="368" t="s">
        <v>4134</v>
      </c>
      <c r="AI23" s="468"/>
      <c r="AJ23" s="158">
        <v>6</v>
      </c>
      <c r="AK23" s="361" t="s">
        <v>1664</v>
      </c>
      <c r="AL23" s="461">
        <v>30</v>
      </c>
      <c r="AM23" s="453">
        <v>2</v>
      </c>
      <c r="AN23" s="366" t="b">
        <f t="shared" si="0"/>
        <v>1</v>
      </c>
      <c r="AO23" s="370">
        <v>0</v>
      </c>
      <c r="AP23" s="370">
        <v>2</v>
      </c>
      <c r="AQ23" s="352">
        <v>0</v>
      </c>
      <c r="AR23" s="352">
        <v>0</v>
      </c>
      <c r="AS23" s="373"/>
      <c r="AT23" s="148" t="s">
        <v>4129</v>
      </c>
      <c r="AU23" s="439">
        <f t="shared" si="1"/>
        <v>0</v>
      </c>
      <c r="AV23" s="454">
        <f t="shared" si="2"/>
        <v>0</v>
      </c>
      <c r="AW23" s="455">
        <f t="shared" si="3"/>
        <v>0</v>
      </c>
      <c r="AX23" s="456">
        <f t="shared" si="4"/>
        <v>0</v>
      </c>
      <c r="AY23" s="457"/>
      <c r="AZ23" s="424">
        <v>0</v>
      </c>
      <c r="BA23" s="424">
        <v>0</v>
      </c>
      <c r="BB23" s="424">
        <v>0</v>
      </c>
      <c r="BC23" s="424">
        <v>0</v>
      </c>
      <c r="BD23" s="424">
        <v>0</v>
      </c>
      <c r="BE23" s="424">
        <v>0</v>
      </c>
      <c r="BF23" s="417">
        <v>0</v>
      </c>
      <c r="BG23" s="417">
        <v>0</v>
      </c>
      <c r="BH23" s="417">
        <v>0</v>
      </c>
      <c r="BI23" s="417">
        <v>0</v>
      </c>
      <c r="BJ23" s="417">
        <v>0</v>
      </c>
      <c r="BK23" s="417">
        <v>0</v>
      </c>
      <c r="BL23" s="417">
        <v>0</v>
      </c>
      <c r="BM23" s="417">
        <v>0</v>
      </c>
      <c r="BN23" s="417">
        <v>0</v>
      </c>
      <c r="BO23" s="417">
        <v>0</v>
      </c>
      <c r="BP23" s="417">
        <v>0</v>
      </c>
      <c r="BQ23" s="417">
        <v>0</v>
      </c>
      <c r="BR23" s="417">
        <v>0</v>
      </c>
      <c r="BS23" s="417">
        <v>0</v>
      </c>
      <c r="BT23" s="417">
        <v>0</v>
      </c>
      <c r="BU23" s="417">
        <v>0</v>
      </c>
      <c r="BV23" s="417">
        <v>0</v>
      </c>
      <c r="BW23" s="417">
        <v>0</v>
      </c>
      <c r="BX23" s="417">
        <v>0</v>
      </c>
      <c r="BY23" s="417">
        <v>0</v>
      </c>
      <c r="BZ23" s="417">
        <v>0</v>
      </c>
      <c r="CA23" s="417">
        <v>0</v>
      </c>
      <c r="CB23" s="417">
        <v>0</v>
      </c>
      <c r="CC23" s="417">
        <v>0</v>
      </c>
      <c r="CD23" s="417">
        <v>0</v>
      </c>
      <c r="CE23" s="417">
        <v>0</v>
      </c>
      <c r="CF23" s="417">
        <v>0</v>
      </c>
      <c r="CG23" s="417">
        <v>0</v>
      </c>
      <c r="CH23" s="417">
        <v>0</v>
      </c>
      <c r="CI23" s="417">
        <v>0</v>
      </c>
      <c r="CJ23" s="417">
        <v>0</v>
      </c>
      <c r="CK23" s="417">
        <v>0</v>
      </c>
      <c r="CL23" s="417">
        <v>0</v>
      </c>
      <c r="CM23" s="420">
        <v>0</v>
      </c>
      <c r="CN23" s="420">
        <v>0</v>
      </c>
      <c r="CO23" s="420">
        <v>0</v>
      </c>
      <c r="CP23" s="420">
        <v>0</v>
      </c>
    </row>
    <row r="24" spans="1:94" s="440" customFormat="1" ht="99.95" customHeight="1" x14ac:dyDescent="0.25">
      <c r="A24" s="167">
        <v>19</v>
      </c>
      <c r="B24" s="167" t="s">
        <v>30</v>
      </c>
      <c r="C24" s="167">
        <v>1906</v>
      </c>
      <c r="D24" s="167" t="s">
        <v>1856</v>
      </c>
      <c r="E24" s="350" t="s">
        <v>33</v>
      </c>
      <c r="F24" s="167" t="s">
        <v>1857</v>
      </c>
      <c r="G24" s="368">
        <v>4</v>
      </c>
      <c r="H24" s="351" t="s">
        <v>46</v>
      </c>
      <c r="I24" s="378" t="s">
        <v>2077</v>
      </c>
      <c r="J24" s="148">
        <v>10</v>
      </c>
      <c r="K24" s="352" t="s">
        <v>1920</v>
      </c>
      <c r="L24" s="352" t="s">
        <v>1921</v>
      </c>
      <c r="M24" s="353" t="s">
        <v>46</v>
      </c>
      <c r="N24" s="378" t="s">
        <v>2077</v>
      </c>
      <c r="O24" s="148">
        <v>10</v>
      </c>
      <c r="P24" s="448">
        <v>2021004250602</v>
      </c>
      <c r="Q24" s="354" t="s">
        <v>1859</v>
      </c>
      <c r="R24" s="447">
        <v>1905024</v>
      </c>
      <c r="S24" s="158" t="s">
        <v>2169</v>
      </c>
      <c r="T24" s="355" t="s">
        <v>2170</v>
      </c>
      <c r="U24" s="355" t="s">
        <v>2052</v>
      </c>
      <c r="V24" s="148">
        <v>318</v>
      </c>
      <c r="W24" s="355" t="s">
        <v>2191</v>
      </c>
      <c r="X24" s="458" t="s">
        <v>1757</v>
      </c>
      <c r="Y24" s="148" t="s">
        <v>3841</v>
      </c>
      <c r="Z24" s="148" t="s">
        <v>2965</v>
      </c>
      <c r="AA24" s="367" t="s">
        <v>4131</v>
      </c>
      <c r="AB24" s="474" t="s">
        <v>1919</v>
      </c>
      <c r="AC24" s="378" t="s">
        <v>4133</v>
      </c>
      <c r="AD24" s="352" t="s">
        <v>1518</v>
      </c>
      <c r="AE24" s="352" t="s">
        <v>1521</v>
      </c>
      <c r="AF24" s="352" t="s">
        <v>1926</v>
      </c>
      <c r="AG24" s="368" t="s">
        <v>4076</v>
      </c>
      <c r="AH24" s="368" t="s">
        <v>4134</v>
      </c>
      <c r="AI24" s="468"/>
      <c r="AJ24" s="158">
        <v>6</v>
      </c>
      <c r="AK24" s="361" t="s">
        <v>1664</v>
      </c>
      <c r="AL24" s="461">
        <v>360</v>
      </c>
      <c r="AM24" s="453">
        <v>30</v>
      </c>
      <c r="AN24" s="366" t="b">
        <f t="shared" si="0"/>
        <v>1</v>
      </c>
      <c r="AO24" s="370">
        <v>5</v>
      </c>
      <c r="AP24" s="370">
        <v>25</v>
      </c>
      <c r="AQ24" s="352">
        <v>0</v>
      </c>
      <c r="AR24" s="352">
        <v>0</v>
      </c>
      <c r="AS24" s="372" t="s">
        <v>4136</v>
      </c>
      <c r="AT24" s="148" t="s">
        <v>4129</v>
      </c>
      <c r="AU24" s="439">
        <f t="shared" si="1"/>
        <v>324343976</v>
      </c>
      <c r="AV24" s="454">
        <f t="shared" si="2"/>
        <v>0</v>
      </c>
      <c r="AW24" s="455">
        <f t="shared" si="3"/>
        <v>0</v>
      </c>
      <c r="AX24" s="456">
        <f t="shared" si="4"/>
        <v>324343976</v>
      </c>
      <c r="AY24" s="457"/>
      <c r="AZ24" s="424">
        <v>0</v>
      </c>
      <c r="BA24" s="424">
        <v>0</v>
      </c>
      <c r="BB24" s="424">
        <v>0</v>
      </c>
      <c r="BC24" s="424">
        <v>0</v>
      </c>
      <c r="BD24" s="424">
        <v>0</v>
      </c>
      <c r="BE24" s="424">
        <v>0</v>
      </c>
      <c r="BF24" s="417">
        <v>0</v>
      </c>
      <c r="BG24" s="417">
        <v>0</v>
      </c>
      <c r="BH24" s="417">
        <v>0</v>
      </c>
      <c r="BI24" s="417">
        <v>0</v>
      </c>
      <c r="BJ24" s="417">
        <v>0</v>
      </c>
      <c r="BK24" s="417">
        <v>0</v>
      </c>
      <c r="BL24" s="417">
        <v>0</v>
      </c>
      <c r="BM24" s="417">
        <v>0</v>
      </c>
      <c r="BN24" s="417">
        <v>0</v>
      </c>
      <c r="BO24" s="417">
        <v>0</v>
      </c>
      <c r="BP24" s="417">
        <v>0</v>
      </c>
      <c r="BQ24" s="417">
        <v>0</v>
      </c>
      <c r="BR24" s="417">
        <v>0</v>
      </c>
      <c r="BS24" s="417">
        <v>0</v>
      </c>
      <c r="BT24" s="417">
        <v>0</v>
      </c>
      <c r="BU24" s="417">
        <v>0</v>
      </c>
      <c r="BV24" s="417">
        <v>0</v>
      </c>
      <c r="BW24" s="417">
        <v>0</v>
      </c>
      <c r="BX24" s="417">
        <v>0</v>
      </c>
      <c r="BY24" s="417">
        <v>0</v>
      </c>
      <c r="BZ24" s="417">
        <v>0</v>
      </c>
      <c r="CA24" s="417">
        <v>0</v>
      </c>
      <c r="CB24" s="417">
        <v>0</v>
      </c>
      <c r="CC24" s="417">
        <v>0</v>
      </c>
      <c r="CD24" s="417">
        <v>0</v>
      </c>
      <c r="CE24" s="417">
        <v>0</v>
      </c>
      <c r="CF24" s="417">
        <v>0</v>
      </c>
      <c r="CG24" s="417">
        <v>0</v>
      </c>
      <c r="CH24" s="417">
        <v>0</v>
      </c>
      <c r="CI24" s="417">
        <v>0</v>
      </c>
      <c r="CJ24" s="417">
        <v>0</v>
      </c>
      <c r="CK24" s="417">
        <v>0</v>
      </c>
      <c r="CL24" s="417">
        <v>0</v>
      </c>
      <c r="CM24" s="420">
        <v>0</v>
      </c>
      <c r="CN24" s="420">
        <v>0</v>
      </c>
      <c r="CO24" s="420">
        <v>324343976</v>
      </c>
      <c r="CP24" s="420">
        <v>0</v>
      </c>
    </row>
    <row r="25" spans="1:94" s="440" customFormat="1" ht="99.95" customHeight="1" x14ac:dyDescent="0.25">
      <c r="A25" s="167">
        <v>19</v>
      </c>
      <c r="B25" s="167" t="s">
        <v>30</v>
      </c>
      <c r="C25" s="167">
        <v>1906</v>
      </c>
      <c r="D25" s="167" t="s">
        <v>1856</v>
      </c>
      <c r="E25" s="350" t="s">
        <v>33</v>
      </c>
      <c r="F25" s="167" t="s">
        <v>1857</v>
      </c>
      <c r="G25" s="368">
        <v>4</v>
      </c>
      <c r="H25" s="351" t="s">
        <v>46</v>
      </c>
      <c r="I25" s="378" t="s">
        <v>2077</v>
      </c>
      <c r="J25" s="148">
        <v>10</v>
      </c>
      <c r="K25" s="352" t="s">
        <v>1920</v>
      </c>
      <c r="L25" s="352" t="s">
        <v>1921</v>
      </c>
      <c r="M25" s="353" t="s">
        <v>46</v>
      </c>
      <c r="N25" s="378" t="s">
        <v>2077</v>
      </c>
      <c r="O25" s="148">
        <v>10</v>
      </c>
      <c r="P25" s="448">
        <v>2021004250602</v>
      </c>
      <c r="Q25" s="354" t="s">
        <v>1859</v>
      </c>
      <c r="R25" s="447">
        <v>1905024</v>
      </c>
      <c r="S25" s="158" t="s">
        <v>2169</v>
      </c>
      <c r="T25" s="355" t="s">
        <v>2170</v>
      </c>
      <c r="U25" s="355" t="s">
        <v>2052</v>
      </c>
      <c r="V25" s="148">
        <v>318</v>
      </c>
      <c r="W25" s="355" t="s">
        <v>2191</v>
      </c>
      <c r="X25" s="458" t="s">
        <v>1757</v>
      </c>
      <c r="Y25" s="148" t="s">
        <v>3841</v>
      </c>
      <c r="Z25" s="148" t="s">
        <v>2965</v>
      </c>
      <c r="AA25" s="367" t="s">
        <v>4131</v>
      </c>
      <c r="AB25" s="474" t="s">
        <v>1881</v>
      </c>
      <c r="AC25" s="378" t="s">
        <v>4133</v>
      </c>
      <c r="AD25" s="352" t="s">
        <v>1534</v>
      </c>
      <c r="AE25" s="352" t="s">
        <v>1546</v>
      </c>
      <c r="AF25" s="352" t="s">
        <v>1926</v>
      </c>
      <c r="AG25" s="368" t="s">
        <v>4076</v>
      </c>
      <c r="AH25" s="368" t="s">
        <v>4134</v>
      </c>
      <c r="AI25" s="468"/>
      <c r="AJ25" s="158">
        <v>6</v>
      </c>
      <c r="AK25" s="361" t="s">
        <v>1664</v>
      </c>
      <c r="AL25" s="461">
        <v>300</v>
      </c>
      <c r="AM25" s="453">
        <v>50</v>
      </c>
      <c r="AN25" s="366" t="b">
        <f t="shared" si="0"/>
        <v>1</v>
      </c>
      <c r="AO25" s="370">
        <v>10</v>
      </c>
      <c r="AP25" s="370">
        <v>40</v>
      </c>
      <c r="AQ25" s="352">
        <v>0</v>
      </c>
      <c r="AR25" s="352">
        <v>0</v>
      </c>
      <c r="AS25" s="372" t="s">
        <v>4137</v>
      </c>
      <c r="AT25" s="148" t="s">
        <v>4129</v>
      </c>
      <c r="AU25" s="439">
        <f t="shared" si="1"/>
        <v>61358176</v>
      </c>
      <c r="AV25" s="454">
        <f t="shared" si="2"/>
        <v>0</v>
      </c>
      <c r="AW25" s="455">
        <f t="shared" si="3"/>
        <v>0</v>
      </c>
      <c r="AX25" s="456">
        <f t="shared" si="4"/>
        <v>61358176</v>
      </c>
      <c r="AY25" s="457"/>
      <c r="AZ25" s="424">
        <v>0</v>
      </c>
      <c r="BA25" s="424">
        <v>0</v>
      </c>
      <c r="BB25" s="424">
        <v>0</v>
      </c>
      <c r="BC25" s="424">
        <v>0</v>
      </c>
      <c r="BD25" s="424">
        <v>0</v>
      </c>
      <c r="BE25" s="424">
        <v>0</v>
      </c>
      <c r="BF25" s="417">
        <v>0</v>
      </c>
      <c r="BG25" s="417">
        <v>0</v>
      </c>
      <c r="BH25" s="417">
        <v>0</v>
      </c>
      <c r="BI25" s="417">
        <v>0</v>
      </c>
      <c r="BJ25" s="417">
        <v>0</v>
      </c>
      <c r="BK25" s="417">
        <v>0</v>
      </c>
      <c r="BL25" s="417">
        <v>0</v>
      </c>
      <c r="BM25" s="417">
        <v>0</v>
      </c>
      <c r="BN25" s="417">
        <v>0</v>
      </c>
      <c r="BO25" s="417">
        <v>0</v>
      </c>
      <c r="BP25" s="417">
        <v>0</v>
      </c>
      <c r="BQ25" s="417">
        <v>0</v>
      </c>
      <c r="BR25" s="417">
        <v>0</v>
      </c>
      <c r="BS25" s="417">
        <v>0</v>
      </c>
      <c r="BT25" s="417">
        <v>0</v>
      </c>
      <c r="BU25" s="417">
        <v>0</v>
      </c>
      <c r="BV25" s="417">
        <v>0</v>
      </c>
      <c r="BW25" s="417">
        <v>0</v>
      </c>
      <c r="BX25" s="417">
        <v>0</v>
      </c>
      <c r="BY25" s="417">
        <v>0</v>
      </c>
      <c r="BZ25" s="417">
        <v>0</v>
      </c>
      <c r="CA25" s="417">
        <v>0</v>
      </c>
      <c r="CB25" s="417">
        <v>0</v>
      </c>
      <c r="CC25" s="417">
        <v>0</v>
      </c>
      <c r="CD25" s="417">
        <v>0</v>
      </c>
      <c r="CE25" s="417">
        <v>0</v>
      </c>
      <c r="CF25" s="417">
        <v>0</v>
      </c>
      <c r="CG25" s="417">
        <v>0</v>
      </c>
      <c r="CH25" s="417">
        <v>0</v>
      </c>
      <c r="CI25" s="417">
        <v>0</v>
      </c>
      <c r="CJ25" s="417">
        <v>0</v>
      </c>
      <c r="CK25" s="417">
        <v>0</v>
      </c>
      <c r="CL25" s="417">
        <v>0</v>
      </c>
      <c r="CM25" s="420">
        <v>0</v>
      </c>
      <c r="CN25" s="420">
        <v>0</v>
      </c>
      <c r="CO25" s="420">
        <v>61358176</v>
      </c>
      <c r="CP25" s="420">
        <v>0</v>
      </c>
    </row>
    <row r="26" spans="1:94" s="440" customFormat="1" ht="99.95" customHeight="1" x14ac:dyDescent="0.25">
      <c r="A26" s="167">
        <v>19</v>
      </c>
      <c r="B26" s="167" t="s">
        <v>30</v>
      </c>
      <c r="C26" s="167">
        <v>1906</v>
      </c>
      <c r="D26" s="167" t="s">
        <v>1856</v>
      </c>
      <c r="E26" s="350" t="s">
        <v>33</v>
      </c>
      <c r="F26" s="167" t="s">
        <v>1857</v>
      </c>
      <c r="G26" s="368">
        <v>4</v>
      </c>
      <c r="H26" s="351" t="s">
        <v>46</v>
      </c>
      <c r="I26" s="378" t="s">
        <v>2077</v>
      </c>
      <c r="J26" s="148">
        <v>10</v>
      </c>
      <c r="K26" s="352" t="s">
        <v>1920</v>
      </c>
      <c r="L26" s="352" t="s">
        <v>1921</v>
      </c>
      <c r="M26" s="353" t="s">
        <v>1922</v>
      </c>
      <c r="N26" s="378" t="s">
        <v>2077</v>
      </c>
      <c r="O26" s="148">
        <v>11</v>
      </c>
      <c r="P26" s="448">
        <v>2021004250602</v>
      </c>
      <c r="Q26" s="354" t="s">
        <v>1859</v>
      </c>
      <c r="R26" s="447">
        <v>1905024</v>
      </c>
      <c r="S26" s="158" t="s">
        <v>2169</v>
      </c>
      <c r="T26" s="355" t="s">
        <v>2170</v>
      </c>
      <c r="U26" s="355" t="s">
        <v>2052</v>
      </c>
      <c r="V26" s="148">
        <v>318</v>
      </c>
      <c r="W26" s="355" t="s">
        <v>2191</v>
      </c>
      <c r="X26" s="458" t="s">
        <v>1757</v>
      </c>
      <c r="Y26" s="148" t="s">
        <v>3841</v>
      </c>
      <c r="Z26" s="148" t="s">
        <v>2965</v>
      </c>
      <c r="AA26" s="367" t="s">
        <v>4131</v>
      </c>
      <c r="AB26" s="474" t="s">
        <v>1879</v>
      </c>
      <c r="AC26" s="378" t="s">
        <v>4133</v>
      </c>
      <c r="AD26" s="352" t="s">
        <v>1518</v>
      </c>
      <c r="AE26" s="352" t="s">
        <v>1521</v>
      </c>
      <c r="AF26" s="352" t="s">
        <v>1926</v>
      </c>
      <c r="AG26" s="368" t="s">
        <v>4076</v>
      </c>
      <c r="AH26" s="368" t="s">
        <v>4134</v>
      </c>
      <c r="AI26" s="468"/>
      <c r="AJ26" s="158">
        <v>6</v>
      </c>
      <c r="AK26" s="361" t="s">
        <v>1664</v>
      </c>
      <c r="AL26" s="461">
        <v>632000</v>
      </c>
      <c r="AM26" s="453">
        <v>16200</v>
      </c>
      <c r="AN26" s="366" t="b">
        <f t="shared" si="0"/>
        <v>1</v>
      </c>
      <c r="AO26" s="370">
        <v>0</v>
      </c>
      <c r="AP26" s="370">
        <v>16200</v>
      </c>
      <c r="AQ26" s="352">
        <v>0</v>
      </c>
      <c r="AR26" s="352">
        <v>0</v>
      </c>
      <c r="AS26" s="372" t="s">
        <v>4138</v>
      </c>
      <c r="AT26" s="148" t="s">
        <v>4129</v>
      </c>
      <c r="AU26" s="439">
        <f t="shared" si="1"/>
        <v>1988014144</v>
      </c>
      <c r="AV26" s="454">
        <f t="shared" si="2"/>
        <v>0</v>
      </c>
      <c r="AW26" s="455">
        <f t="shared" si="3"/>
        <v>0</v>
      </c>
      <c r="AX26" s="456">
        <f t="shared" si="4"/>
        <v>1988014144</v>
      </c>
      <c r="AY26" s="457"/>
      <c r="AZ26" s="424">
        <v>0</v>
      </c>
      <c r="BA26" s="424">
        <v>0</v>
      </c>
      <c r="BB26" s="424">
        <v>0</v>
      </c>
      <c r="BC26" s="424">
        <v>0</v>
      </c>
      <c r="BD26" s="424">
        <v>0</v>
      </c>
      <c r="BE26" s="424">
        <v>0</v>
      </c>
      <c r="BF26" s="417">
        <v>0</v>
      </c>
      <c r="BG26" s="417">
        <v>0</v>
      </c>
      <c r="BH26" s="417">
        <v>0</v>
      </c>
      <c r="BI26" s="417">
        <v>0</v>
      </c>
      <c r="BJ26" s="417">
        <v>0</v>
      </c>
      <c r="BK26" s="417">
        <v>0</v>
      </c>
      <c r="BL26" s="417">
        <v>0</v>
      </c>
      <c r="BM26" s="417">
        <v>0</v>
      </c>
      <c r="BN26" s="417">
        <v>0</v>
      </c>
      <c r="BO26" s="417">
        <v>0</v>
      </c>
      <c r="BP26" s="417">
        <v>0</v>
      </c>
      <c r="BQ26" s="417">
        <v>0</v>
      </c>
      <c r="BR26" s="417">
        <v>0</v>
      </c>
      <c r="BS26" s="417">
        <v>0</v>
      </c>
      <c r="BT26" s="417">
        <v>0</v>
      </c>
      <c r="BU26" s="417">
        <v>0</v>
      </c>
      <c r="BV26" s="417">
        <v>0</v>
      </c>
      <c r="BW26" s="417">
        <v>0</v>
      </c>
      <c r="BX26" s="417">
        <v>0</v>
      </c>
      <c r="BY26" s="417">
        <v>0</v>
      </c>
      <c r="BZ26" s="417">
        <v>0</v>
      </c>
      <c r="CA26" s="417">
        <v>0</v>
      </c>
      <c r="CB26" s="417">
        <v>0</v>
      </c>
      <c r="CC26" s="417">
        <v>0</v>
      </c>
      <c r="CD26" s="417">
        <v>0</v>
      </c>
      <c r="CE26" s="417">
        <v>0</v>
      </c>
      <c r="CF26" s="417">
        <v>0</v>
      </c>
      <c r="CG26" s="417">
        <v>0</v>
      </c>
      <c r="CH26" s="417">
        <v>0</v>
      </c>
      <c r="CI26" s="417">
        <v>0</v>
      </c>
      <c r="CJ26" s="417">
        <v>0</v>
      </c>
      <c r="CK26" s="417">
        <v>0</v>
      </c>
      <c r="CL26" s="417">
        <v>0</v>
      </c>
      <c r="CM26" s="420">
        <v>0</v>
      </c>
      <c r="CN26" s="420">
        <v>0</v>
      </c>
      <c r="CO26" s="420">
        <v>1988014144</v>
      </c>
      <c r="CP26" s="420">
        <v>0</v>
      </c>
    </row>
    <row r="27" spans="1:94" s="440" customFormat="1" ht="99.95" customHeight="1" x14ac:dyDescent="0.25">
      <c r="A27" s="167">
        <v>19</v>
      </c>
      <c r="B27" s="167" t="s">
        <v>30</v>
      </c>
      <c r="C27" s="167">
        <v>1906</v>
      </c>
      <c r="D27" s="167" t="s">
        <v>1856</v>
      </c>
      <c r="E27" s="350" t="s">
        <v>33</v>
      </c>
      <c r="F27" s="167" t="s">
        <v>1857</v>
      </c>
      <c r="G27" s="368">
        <v>4</v>
      </c>
      <c r="H27" s="351" t="s">
        <v>46</v>
      </c>
      <c r="I27" s="378" t="s">
        <v>2077</v>
      </c>
      <c r="J27" s="148">
        <v>10</v>
      </c>
      <c r="K27" s="352" t="s">
        <v>1920</v>
      </c>
      <c r="L27" s="352" t="s">
        <v>1921</v>
      </c>
      <c r="M27" s="353" t="s">
        <v>1922</v>
      </c>
      <c r="N27" s="378" t="s">
        <v>2077</v>
      </c>
      <c r="O27" s="148">
        <v>11</v>
      </c>
      <c r="P27" s="448">
        <v>2021004250602</v>
      </c>
      <c r="Q27" s="354" t="s">
        <v>1859</v>
      </c>
      <c r="R27" s="447">
        <v>1905024</v>
      </c>
      <c r="S27" s="158" t="s">
        <v>2169</v>
      </c>
      <c r="T27" s="355" t="s">
        <v>2170</v>
      </c>
      <c r="U27" s="355" t="s">
        <v>2052</v>
      </c>
      <c r="V27" s="148">
        <v>318</v>
      </c>
      <c r="W27" s="355" t="s">
        <v>2191</v>
      </c>
      <c r="X27" s="458" t="s">
        <v>1757</v>
      </c>
      <c r="Y27" s="373"/>
      <c r="Z27" s="373"/>
      <c r="AA27" s="367" t="s">
        <v>4131</v>
      </c>
      <c r="AB27" s="172" t="s">
        <v>1877</v>
      </c>
      <c r="AC27" s="432"/>
      <c r="AD27" s="396" t="s">
        <v>1534</v>
      </c>
      <c r="AE27" s="396" t="s">
        <v>1540</v>
      </c>
      <c r="AF27" s="396" t="s">
        <v>1926</v>
      </c>
      <c r="AG27" s="374"/>
      <c r="AH27" s="374"/>
      <c r="AI27" s="468"/>
      <c r="AJ27" s="158">
        <v>6</v>
      </c>
      <c r="AK27" s="361" t="s">
        <v>1664</v>
      </c>
      <c r="AL27" s="362">
        <v>0</v>
      </c>
      <c r="AM27" s="453">
        <v>0</v>
      </c>
      <c r="AN27" s="366" t="b">
        <f t="shared" si="0"/>
        <v>1</v>
      </c>
      <c r="AO27" s="370">
        <v>0</v>
      </c>
      <c r="AP27" s="370">
        <v>0</v>
      </c>
      <c r="AQ27" s="352">
        <v>0</v>
      </c>
      <c r="AR27" s="352">
        <v>0</v>
      </c>
      <c r="AS27" s="373"/>
      <c r="AT27" s="148" t="s">
        <v>4129</v>
      </c>
      <c r="AU27" s="439">
        <f t="shared" si="1"/>
        <v>0</v>
      </c>
      <c r="AV27" s="454">
        <f t="shared" si="2"/>
        <v>0</v>
      </c>
      <c r="AW27" s="455">
        <f t="shared" si="3"/>
        <v>0</v>
      </c>
      <c r="AX27" s="456">
        <f t="shared" si="4"/>
        <v>0</v>
      </c>
      <c r="AY27" s="457"/>
      <c r="AZ27" s="424">
        <v>0</v>
      </c>
      <c r="BA27" s="424">
        <v>0</v>
      </c>
      <c r="BB27" s="424">
        <v>0</v>
      </c>
      <c r="BC27" s="424">
        <v>0</v>
      </c>
      <c r="BD27" s="424">
        <v>0</v>
      </c>
      <c r="BE27" s="424">
        <v>0</v>
      </c>
      <c r="BF27" s="417">
        <v>0</v>
      </c>
      <c r="BG27" s="417">
        <v>0</v>
      </c>
      <c r="BH27" s="417">
        <v>0</v>
      </c>
      <c r="BI27" s="417">
        <v>0</v>
      </c>
      <c r="BJ27" s="417">
        <v>0</v>
      </c>
      <c r="BK27" s="417">
        <v>0</v>
      </c>
      <c r="BL27" s="417">
        <v>0</v>
      </c>
      <c r="BM27" s="417">
        <v>0</v>
      </c>
      <c r="BN27" s="417">
        <v>0</v>
      </c>
      <c r="BO27" s="417">
        <v>0</v>
      </c>
      <c r="BP27" s="417">
        <v>0</v>
      </c>
      <c r="BQ27" s="417">
        <v>0</v>
      </c>
      <c r="BR27" s="417">
        <v>0</v>
      </c>
      <c r="BS27" s="417">
        <v>0</v>
      </c>
      <c r="BT27" s="417">
        <v>0</v>
      </c>
      <c r="BU27" s="417">
        <v>0</v>
      </c>
      <c r="BV27" s="417">
        <v>0</v>
      </c>
      <c r="BW27" s="417">
        <v>0</v>
      </c>
      <c r="BX27" s="417">
        <v>0</v>
      </c>
      <c r="BY27" s="417">
        <v>0</v>
      </c>
      <c r="BZ27" s="417">
        <v>0</v>
      </c>
      <c r="CA27" s="417">
        <v>0</v>
      </c>
      <c r="CB27" s="417">
        <v>0</v>
      </c>
      <c r="CC27" s="417">
        <v>0</v>
      </c>
      <c r="CD27" s="417">
        <v>0</v>
      </c>
      <c r="CE27" s="417">
        <v>0</v>
      </c>
      <c r="CF27" s="417">
        <v>0</v>
      </c>
      <c r="CG27" s="417">
        <v>0</v>
      </c>
      <c r="CH27" s="417">
        <v>0</v>
      </c>
      <c r="CI27" s="417">
        <v>0</v>
      </c>
      <c r="CJ27" s="417">
        <v>0</v>
      </c>
      <c r="CK27" s="417">
        <v>0</v>
      </c>
      <c r="CL27" s="417">
        <v>0</v>
      </c>
      <c r="CM27" s="420">
        <v>0</v>
      </c>
      <c r="CN27" s="420">
        <v>0</v>
      </c>
      <c r="CO27" s="420">
        <v>0</v>
      </c>
      <c r="CP27" s="420">
        <v>0</v>
      </c>
    </row>
    <row r="28" spans="1:94" s="440" customFormat="1" ht="99.95" customHeight="1" x14ac:dyDescent="0.25">
      <c r="A28" s="167">
        <v>45</v>
      </c>
      <c r="B28" s="167" t="s">
        <v>548</v>
      </c>
      <c r="C28" s="167">
        <v>4599</v>
      </c>
      <c r="D28" s="167" t="s">
        <v>1754</v>
      </c>
      <c r="E28" s="350" t="s">
        <v>1740</v>
      </c>
      <c r="F28" s="167" t="s">
        <v>1755</v>
      </c>
      <c r="G28" s="368">
        <v>8</v>
      </c>
      <c r="H28" s="351" t="s">
        <v>68</v>
      </c>
      <c r="I28" s="378" t="s">
        <v>2077</v>
      </c>
      <c r="J28" s="148">
        <v>100</v>
      </c>
      <c r="K28" s="352" t="s">
        <v>1916</v>
      </c>
      <c r="L28" s="352" t="s">
        <v>1916</v>
      </c>
      <c r="M28" s="353" t="s">
        <v>68</v>
      </c>
      <c r="N28" s="378" t="s">
        <v>2077</v>
      </c>
      <c r="O28" s="148">
        <v>100</v>
      </c>
      <c r="P28" s="448">
        <v>2021004250582</v>
      </c>
      <c r="Q28" s="354" t="s">
        <v>1756</v>
      </c>
      <c r="R28" s="447">
        <v>4599031</v>
      </c>
      <c r="S28" s="158" t="s">
        <v>2043</v>
      </c>
      <c r="T28" s="355" t="s">
        <v>2044</v>
      </c>
      <c r="U28" s="355" t="s">
        <v>2049</v>
      </c>
      <c r="V28" s="148">
        <v>116</v>
      </c>
      <c r="W28" s="355" t="s">
        <v>2192</v>
      </c>
      <c r="X28" s="458" t="s">
        <v>1757</v>
      </c>
      <c r="Y28" s="148" t="s">
        <v>3841</v>
      </c>
      <c r="Z28" s="148" t="s">
        <v>2965</v>
      </c>
      <c r="AA28" s="367" t="s">
        <v>4139</v>
      </c>
      <c r="AB28" s="474" t="s">
        <v>1763</v>
      </c>
      <c r="AC28" s="378" t="s">
        <v>4140</v>
      </c>
      <c r="AD28" s="352" t="s">
        <v>1534</v>
      </c>
      <c r="AE28" s="352" t="s">
        <v>1536</v>
      </c>
      <c r="AF28" s="352" t="s">
        <v>1927</v>
      </c>
      <c r="AG28" s="368" t="s">
        <v>4142</v>
      </c>
      <c r="AH28" s="368" t="s">
        <v>4143</v>
      </c>
      <c r="AI28" s="468"/>
      <c r="AJ28" s="158">
        <v>6</v>
      </c>
      <c r="AK28" s="361" t="s">
        <v>1664</v>
      </c>
      <c r="AL28" s="461">
        <v>480</v>
      </c>
      <c r="AM28" s="453">
        <v>30</v>
      </c>
      <c r="AN28" s="366" t="b">
        <f t="shared" si="0"/>
        <v>1</v>
      </c>
      <c r="AO28" s="370">
        <v>15</v>
      </c>
      <c r="AP28" s="370">
        <v>15</v>
      </c>
      <c r="AQ28" s="352">
        <v>0</v>
      </c>
      <c r="AR28" s="352">
        <v>0</v>
      </c>
      <c r="AS28" s="372" t="s">
        <v>4145</v>
      </c>
      <c r="AT28" s="148" t="s">
        <v>4129</v>
      </c>
      <c r="AU28" s="439">
        <f t="shared" si="1"/>
        <v>113955344</v>
      </c>
      <c r="AV28" s="454">
        <f t="shared" si="2"/>
        <v>0</v>
      </c>
      <c r="AW28" s="455">
        <f t="shared" si="3"/>
        <v>0</v>
      </c>
      <c r="AX28" s="456">
        <f t="shared" si="4"/>
        <v>113955344</v>
      </c>
      <c r="AY28" s="457"/>
      <c r="AZ28" s="424">
        <v>0</v>
      </c>
      <c r="BA28" s="424">
        <v>0</v>
      </c>
      <c r="BB28" s="424">
        <v>0</v>
      </c>
      <c r="BC28" s="424">
        <v>0</v>
      </c>
      <c r="BD28" s="424">
        <v>0</v>
      </c>
      <c r="BE28" s="424">
        <v>0</v>
      </c>
      <c r="BF28" s="417">
        <v>0</v>
      </c>
      <c r="BG28" s="417">
        <v>0</v>
      </c>
      <c r="BH28" s="417">
        <v>0</v>
      </c>
      <c r="BI28" s="417">
        <v>0</v>
      </c>
      <c r="BJ28" s="417">
        <v>0</v>
      </c>
      <c r="BK28" s="417">
        <v>0</v>
      </c>
      <c r="BL28" s="417">
        <v>0</v>
      </c>
      <c r="BM28" s="417">
        <v>0</v>
      </c>
      <c r="BN28" s="417">
        <v>0</v>
      </c>
      <c r="BO28" s="417">
        <v>0</v>
      </c>
      <c r="BP28" s="417">
        <v>0</v>
      </c>
      <c r="BQ28" s="417">
        <v>0</v>
      </c>
      <c r="BR28" s="417">
        <v>0</v>
      </c>
      <c r="BS28" s="417">
        <v>0</v>
      </c>
      <c r="BT28" s="417">
        <v>0</v>
      </c>
      <c r="BU28" s="417">
        <v>0</v>
      </c>
      <c r="BV28" s="417">
        <v>0</v>
      </c>
      <c r="BW28" s="417">
        <v>0</v>
      </c>
      <c r="BX28" s="417">
        <v>0</v>
      </c>
      <c r="BY28" s="417">
        <v>0</v>
      </c>
      <c r="BZ28" s="417">
        <v>0</v>
      </c>
      <c r="CA28" s="417">
        <v>0</v>
      </c>
      <c r="CB28" s="417">
        <v>0</v>
      </c>
      <c r="CC28" s="417">
        <v>0</v>
      </c>
      <c r="CD28" s="417">
        <v>0</v>
      </c>
      <c r="CE28" s="417">
        <v>0</v>
      </c>
      <c r="CF28" s="417">
        <v>0</v>
      </c>
      <c r="CG28" s="417">
        <v>0</v>
      </c>
      <c r="CH28" s="417">
        <v>0</v>
      </c>
      <c r="CI28" s="417">
        <v>0</v>
      </c>
      <c r="CJ28" s="417">
        <v>0</v>
      </c>
      <c r="CK28" s="417">
        <v>0</v>
      </c>
      <c r="CL28" s="417">
        <v>0</v>
      </c>
      <c r="CM28" s="420">
        <v>0</v>
      </c>
      <c r="CN28" s="420">
        <v>0</v>
      </c>
      <c r="CO28" s="420">
        <v>113955344</v>
      </c>
      <c r="CP28" s="420">
        <v>0</v>
      </c>
    </row>
    <row r="29" spans="1:94" s="440" customFormat="1" ht="99.95" customHeight="1" x14ac:dyDescent="0.25">
      <c r="A29" s="167">
        <v>45</v>
      </c>
      <c r="B29" s="167" t="s">
        <v>548</v>
      </c>
      <c r="C29" s="167">
        <v>4599</v>
      </c>
      <c r="D29" s="167" t="s">
        <v>1754</v>
      </c>
      <c r="E29" s="350" t="s">
        <v>1740</v>
      </c>
      <c r="F29" s="167" t="s">
        <v>1755</v>
      </c>
      <c r="G29" s="368">
        <v>8</v>
      </c>
      <c r="H29" s="351" t="s">
        <v>68</v>
      </c>
      <c r="I29" s="378" t="s">
        <v>2077</v>
      </c>
      <c r="J29" s="148">
        <v>100</v>
      </c>
      <c r="K29" s="352" t="s">
        <v>1916</v>
      </c>
      <c r="L29" s="352" t="s">
        <v>1916</v>
      </c>
      <c r="M29" s="353" t="s">
        <v>68</v>
      </c>
      <c r="N29" s="378" t="s">
        <v>2077</v>
      </c>
      <c r="O29" s="148">
        <v>100</v>
      </c>
      <c r="P29" s="448">
        <v>2021004250582</v>
      </c>
      <c r="Q29" s="354" t="s">
        <v>1756</v>
      </c>
      <c r="R29" s="447">
        <v>4599031</v>
      </c>
      <c r="S29" s="158" t="s">
        <v>2043</v>
      </c>
      <c r="T29" s="355" t="s">
        <v>2044</v>
      </c>
      <c r="U29" s="355" t="s">
        <v>2049</v>
      </c>
      <c r="V29" s="148">
        <v>116</v>
      </c>
      <c r="W29" s="355" t="s">
        <v>2192</v>
      </c>
      <c r="X29" s="458" t="s">
        <v>1757</v>
      </c>
      <c r="Y29" s="148" t="s">
        <v>3841</v>
      </c>
      <c r="Z29" s="148" t="s">
        <v>2965</v>
      </c>
      <c r="AA29" s="367" t="s">
        <v>4139</v>
      </c>
      <c r="AB29" s="474" t="s">
        <v>1764</v>
      </c>
      <c r="AC29" s="378" t="s">
        <v>4140</v>
      </c>
      <c r="AD29" s="352" t="s">
        <v>1534</v>
      </c>
      <c r="AE29" s="352" t="s">
        <v>1536</v>
      </c>
      <c r="AF29" s="352" t="s">
        <v>1927</v>
      </c>
      <c r="AG29" s="368" t="s">
        <v>4142</v>
      </c>
      <c r="AH29" s="368" t="s">
        <v>4143</v>
      </c>
      <c r="AI29" s="468"/>
      <c r="AJ29" s="158">
        <v>6</v>
      </c>
      <c r="AK29" s="361" t="s">
        <v>1664</v>
      </c>
      <c r="AL29" s="461">
        <v>1680</v>
      </c>
      <c r="AM29" s="453">
        <v>30</v>
      </c>
      <c r="AN29" s="366" t="b">
        <f t="shared" si="0"/>
        <v>1</v>
      </c>
      <c r="AO29" s="370">
        <v>15</v>
      </c>
      <c r="AP29" s="370">
        <v>15</v>
      </c>
      <c r="AQ29" s="352">
        <v>0</v>
      </c>
      <c r="AR29" s="352">
        <v>0</v>
      </c>
      <c r="AS29" s="372" t="s">
        <v>4146</v>
      </c>
      <c r="AT29" s="148" t="s">
        <v>4129</v>
      </c>
      <c r="AU29" s="439">
        <f t="shared" si="1"/>
        <v>813011192</v>
      </c>
      <c r="AV29" s="454">
        <f t="shared" si="2"/>
        <v>813011192</v>
      </c>
      <c r="AW29" s="455">
        <f t="shared" si="3"/>
        <v>0</v>
      </c>
      <c r="AX29" s="456">
        <f t="shared" si="4"/>
        <v>0</v>
      </c>
      <c r="AY29" s="457"/>
      <c r="AZ29" s="424">
        <v>813011192</v>
      </c>
      <c r="BA29" s="424">
        <v>0</v>
      </c>
      <c r="BB29" s="424">
        <v>0</v>
      </c>
      <c r="BC29" s="424">
        <v>0</v>
      </c>
      <c r="BD29" s="424">
        <v>0</v>
      </c>
      <c r="BE29" s="424">
        <v>0</v>
      </c>
      <c r="BF29" s="417">
        <v>0</v>
      </c>
      <c r="BG29" s="417">
        <v>0</v>
      </c>
      <c r="BH29" s="417">
        <v>0</v>
      </c>
      <c r="BI29" s="417">
        <v>0</v>
      </c>
      <c r="BJ29" s="417">
        <v>0</v>
      </c>
      <c r="BK29" s="417">
        <v>0</v>
      </c>
      <c r="BL29" s="417">
        <v>0</v>
      </c>
      <c r="BM29" s="417">
        <v>0</v>
      </c>
      <c r="BN29" s="417">
        <v>0</v>
      </c>
      <c r="BO29" s="417">
        <v>0</v>
      </c>
      <c r="BP29" s="417">
        <v>0</v>
      </c>
      <c r="BQ29" s="417">
        <v>0</v>
      </c>
      <c r="BR29" s="417">
        <v>0</v>
      </c>
      <c r="BS29" s="417">
        <v>0</v>
      </c>
      <c r="BT29" s="417">
        <v>0</v>
      </c>
      <c r="BU29" s="417">
        <v>0</v>
      </c>
      <c r="BV29" s="417">
        <v>0</v>
      </c>
      <c r="BW29" s="417">
        <v>0</v>
      </c>
      <c r="BX29" s="417">
        <v>0</v>
      </c>
      <c r="BY29" s="417">
        <v>0</v>
      </c>
      <c r="BZ29" s="417">
        <v>0</v>
      </c>
      <c r="CA29" s="417">
        <v>0</v>
      </c>
      <c r="CB29" s="417">
        <v>0</v>
      </c>
      <c r="CC29" s="417">
        <v>0</v>
      </c>
      <c r="CD29" s="417">
        <v>0</v>
      </c>
      <c r="CE29" s="417">
        <v>0</v>
      </c>
      <c r="CF29" s="417">
        <v>0</v>
      </c>
      <c r="CG29" s="417">
        <v>0</v>
      </c>
      <c r="CH29" s="417">
        <v>0</v>
      </c>
      <c r="CI29" s="417">
        <v>0</v>
      </c>
      <c r="CJ29" s="417">
        <v>0</v>
      </c>
      <c r="CK29" s="417">
        <v>0</v>
      </c>
      <c r="CL29" s="417">
        <v>0</v>
      </c>
      <c r="CM29" s="420">
        <v>0</v>
      </c>
      <c r="CN29" s="420">
        <v>0</v>
      </c>
      <c r="CO29" s="420">
        <v>0</v>
      </c>
      <c r="CP29" s="420">
        <v>0</v>
      </c>
    </row>
    <row r="30" spans="1:94" s="440" customFormat="1" ht="99.95" customHeight="1" x14ac:dyDescent="0.25">
      <c r="A30" s="167">
        <v>45</v>
      </c>
      <c r="B30" s="167" t="s">
        <v>548</v>
      </c>
      <c r="C30" s="167">
        <v>4599</v>
      </c>
      <c r="D30" s="167" t="s">
        <v>1754</v>
      </c>
      <c r="E30" s="350" t="s">
        <v>1740</v>
      </c>
      <c r="F30" s="167" t="s">
        <v>1755</v>
      </c>
      <c r="G30" s="368">
        <v>8</v>
      </c>
      <c r="H30" s="351" t="s">
        <v>68</v>
      </c>
      <c r="I30" s="378" t="s">
        <v>2077</v>
      </c>
      <c r="J30" s="148">
        <v>100</v>
      </c>
      <c r="K30" s="352" t="s">
        <v>1916</v>
      </c>
      <c r="L30" s="352" t="s">
        <v>1916</v>
      </c>
      <c r="M30" s="353" t="s">
        <v>68</v>
      </c>
      <c r="N30" s="378" t="s">
        <v>2077</v>
      </c>
      <c r="O30" s="148">
        <v>100</v>
      </c>
      <c r="P30" s="448">
        <v>2021004250582</v>
      </c>
      <c r="Q30" s="354" t="s">
        <v>1756</v>
      </c>
      <c r="R30" s="447">
        <v>4599031</v>
      </c>
      <c r="S30" s="158" t="s">
        <v>2043</v>
      </c>
      <c r="T30" s="355" t="s">
        <v>2044</v>
      </c>
      <c r="U30" s="355" t="s">
        <v>2049</v>
      </c>
      <c r="V30" s="148">
        <v>116</v>
      </c>
      <c r="W30" s="355" t="s">
        <v>2192</v>
      </c>
      <c r="X30" s="458" t="s">
        <v>1757</v>
      </c>
      <c r="Y30" s="148" t="s">
        <v>3853</v>
      </c>
      <c r="Z30" s="148" t="s">
        <v>4125</v>
      </c>
      <c r="AA30" s="367" t="s">
        <v>4139</v>
      </c>
      <c r="AB30" s="474" t="s">
        <v>1765</v>
      </c>
      <c r="AC30" s="378" t="s">
        <v>4141</v>
      </c>
      <c r="AD30" s="352" t="s">
        <v>1518</v>
      </c>
      <c r="AE30" s="352" t="s">
        <v>1527</v>
      </c>
      <c r="AF30" s="352" t="s">
        <v>1927</v>
      </c>
      <c r="AG30" s="368" t="s">
        <v>4078</v>
      </c>
      <c r="AH30" s="368" t="s">
        <v>4143</v>
      </c>
      <c r="AI30" s="468"/>
      <c r="AJ30" s="158">
        <v>6</v>
      </c>
      <c r="AK30" s="361" t="s">
        <v>1664</v>
      </c>
      <c r="AL30" s="464"/>
      <c r="AM30" s="453">
        <v>53</v>
      </c>
      <c r="AN30" s="366" t="b">
        <f t="shared" si="0"/>
        <v>1</v>
      </c>
      <c r="AO30" s="370">
        <v>53</v>
      </c>
      <c r="AP30" s="370">
        <v>0</v>
      </c>
      <c r="AQ30" s="352">
        <v>0</v>
      </c>
      <c r="AR30" s="352">
        <v>0</v>
      </c>
      <c r="AS30" s="372" t="s">
        <v>4147</v>
      </c>
      <c r="AT30" s="148" t="s">
        <v>4129</v>
      </c>
      <c r="AU30" s="439">
        <f t="shared" si="1"/>
        <v>7919359876</v>
      </c>
      <c r="AV30" s="454">
        <f t="shared" si="2"/>
        <v>0</v>
      </c>
      <c r="AW30" s="455">
        <f t="shared" si="3"/>
        <v>0</v>
      </c>
      <c r="AX30" s="456">
        <f t="shared" si="4"/>
        <v>7919359876</v>
      </c>
      <c r="AY30" s="457"/>
      <c r="AZ30" s="424">
        <v>0</v>
      </c>
      <c r="BA30" s="424">
        <v>0</v>
      </c>
      <c r="BB30" s="424">
        <v>0</v>
      </c>
      <c r="BC30" s="424">
        <v>0</v>
      </c>
      <c r="BD30" s="424">
        <v>0</v>
      </c>
      <c r="BE30" s="424">
        <v>0</v>
      </c>
      <c r="BF30" s="417">
        <v>0</v>
      </c>
      <c r="BG30" s="417">
        <v>0</v>
      </c>
      <c r="BH30" s="417">
        <v>0</v>
      </c>
      <c r="BI30" s="417">
        <v>0</v>
      </c>
      <c r="BJ30" s="417">
        <v>0</v>
      </c>
      <c r="BK30" s="417">
        <v>0</v>
      </c>
      <c r="BL30" s="417">
        <v>0</v>
      </c>
      <c r="BM30" s="417">
        <v>0</v>
      </c>
      <c r="BN30" s="417">
        <v>0</v>
      </c>
      <c r="BO30" s="417">
        <v>0</v>
      </c>
      <c r="BP30" s="417">
        <v>0</v>
      </c>
      <c r="BQ30" s="417">
        <v>0</v>
      </c>
      <c r="BR30" s="417">
        <v>0</v>
      </c>
      <c r="BS30" s="417">
        <v>0</v>
      </c>
      <c r="BT30" s="417">
        <v>0</v>
      </c>
      <c r="BU30" s="417">
        <v>0</v>
      </c>
      <c r="BV30" s="417">
        <v>0</v>
      </c>
      <c r="BW30" s="417">
        <v>0</v>
      </c>
      <c r="BX30" s="417">
        <v>0</v>
      </c>
      <c r="BY30" s="417">
        <v>0</v>
      </c>
      <c r="BZ30" s="417">
        <v>0</v>
      </c>
      <c r="CA30" s="417">
        <v>0</v>
      </c>
      <c r="CB30" s="417">
        <v>0</v>
      </c>
      <c r="CC30" s="417">
        <v>0</v>
      </c>
      <c r="CD30" s="417">
        <v>0</v>
      </c>
      <c r="CE30" s="417">
        <v>0</v>
      </c>
      <c r="CF30" s="417">
        <v>0</v>
      </c>
      <c r="CG30" s="417">
        <v>0</v>
      </c>
      <c r="CH30" s="417">
        <v>0</v>
      </c>
      <c r="CI30" s="417">
        <v>0</v>
      </c>
      <c r="CJ30" s="417">
        <v>0</v>
      </c>
      <c r="CK30" s="417">
        <v>0</v>
      </c>
      <c r="CL30" s="417">
        <v>0</v>
      </c>
      <c r="CM30" s="420">
        <v>0</v>
      </c>
      <c r="CN30" s="420">
        <v>0</v>
      </c>
      <c r="CO30" s="420">
        <v>7919359876</v>
      </c>
      <c r="CP30" s="420">
        <v>0</v>
      </c>
    </row>
    <row r="31" spans="1:94" s="440" customFormat="1" ht="99.95" customHeight="1" x14ac:dyDescent="0.25">
      <c r="A31" s="167">
        <v>45</v>
      </c>
      <c r="B31" s="167" t="s">
        <v>548</v>
      </c>
      <c r="C31" s="167">
        <v>4599</v>
      </c>
      <c r="D31" s="167" t="s">
        <v>1754</v>
      </c>
      <c r="E31" s="350" t="s">
        <v>1740</v>
      </c>
      <c r="F31" s="167" t="s">
        <v>1755</v>
      </c>
      <c r="G31" s="368">
        <v>8</v>
      </c>
      <c r="H31" s="351" t="s">
        <v>68</v>
      </c>
      <c r="I31" s="378" t="s">
        <v>2077</v>
      </c>
      <c r="J31" s="148">
        <v>100</v>
      </c>
      <c r="K31" s="352" t="s">
        <v>1916</v>
      </c>
      <c r="L31" s="352" t="s">
        <v>1916</v>
      </c>
      <c r="M31" s="353" t="s">
        <v>68</v>
      </c>
      <c r="N31" s="378" t="s">
        <v>2077</v>
      </c>
      <c r="O31" s="148">
        <v>100</v>
      </c>
      <c r="P31" s="448">
        <v>2021004250582</v>
      </c>
      <c r="Q31" s="354" t="s">
        <v>1756</v>
      </c>
      <c r="R31" s="447">
        <v>4599031</v>
      </c>
      <c r="S31" s="158" t="s">
        <v>2043</v>
      </c>
      <c r="T31" s="355" t="s">
        <v>2044</v>
      </c>
      <c r="U31" s="355" t="s">
        <v>2049</v>
      </c>
      <c r="V31" s="148">
        <v>116</v>
      </c>
      <c r="W31" s="355" t="s">
        <v>2192</v>
      </c>
      <c r="X31" s="458" t="s">
        <v>1757</v>
      </c>
      <c r="Y31" s="148" t="s">
        <v>3841</v>
      </c>
      <c r="Z31" s="148" t="s">
        <v>2965</v>
      </c>
      <c r="AA31" s="367" t="s">
        <v>4139</v>
      </c>
      <c r="AB31" s="474" t="s">
        <v>1766</v>
      </c>
      <c r="AC31" s="378" t="s">
        <v>4140</v>
      </c>
      <c r="AD31" s="352" t="s">
        <v>1534</v>
      </c>
      <c r="AE31" s="352" t="s">
        <v>1536</v>
      </c>
      <c r="AF31" s="352" t="s">
        <v>1927</v>
      </c>
      <c r="AG31" s="368" t="s">
        <v>4078</v>
      </c>
      <c r="AH31" s="368" t="s">
        <v>4144</v>
      </c>
      <c r="AI31" s="468"/>
      <c r="AJ31" s="158">
        <v>6</v>
      </c>
      <c r="AK31" s="361" t="s">
        <v>1664</v>
      </c>
      <c r="AL31" s="461">
        <v>1300</v>
      </c>
      <c r="AM31" s="453">
        <v>30</v>
      </c>
      <c r="AN31" s="366" t="b">
        <f t="shared" si="0"/>
        <v>1</v>
      </c>
      <c r="AO31" s="370">
        <v>15</v>
      </c>
      <c r="AP31" s="370">
        <v>15</v>
      </c>
      <c r="AQ31" s="352">
        <v>0</v>
      </c>
      <c r="AR31" s="352">
        <v>0</v>
      </c>
      <c r="AS31" s="372" t="s">
        <v>4148</v>
      </c>
      <c r="AT31" s="148" t="s">
        <v>4129</v>
      </c>
      <c r="AU31" s="439">
        <f t="shared" si="1"/>
        <v>151937008</v>
      </c>
      <c r="AV31" s="454">
        <f t="shared" si="2"/>
        <v>0</v>
      </c>
      <c r="AW31" s="455">
        <f t="shared" si="3"/>
        <v>0</v>
      </c>
      <c r="AX31" s="456">
        <f t="shared" si="4"/>
        <v>151937008</v>
      </c>
      <c r="AY31" s="457"/>
      <c r="AZ31" s="424">
        <v>0</v>
      </c>
      <c r="BA31" s="424">
        <v>0</v>
      </c>
      <c r="BB31" s="424">
        <v>0</v>
      </c>
      <c r="BC31" s="424">
        <v>0</v>
      </c>
      <c r="BD31" s="424">
        <v>0</v>
      </c>
      <c r="BE31" s="424">
        <v>0</v>
      </c>
      <c r="BF31" s="417">
        <v>0</v>
      </c>
      <c r="BG31" s="417">
        <v>0</v>
      </c>
      <c r="BH31" s="417">
        <v>0</v>
      </c>
      <c r="BI31" s="417">
        <v>0</v>
      </c>
      <c r="BJ31" s="417">
        <v>0</v>
      </c>
      <c r="BK31" s="417">
        <v>0</v>
      </c>
      <c r="BL31" s="417">
        <v>0</v>
      </c>
      <c r="BM31" s="417">
        <v>0</v>
      </c>
      <c r="BN31" s="417">
        <v>0</v>
      </c>
      <c r="BO31" s="417">
        <v>0</v>
      </c>
      <c r="BP31" s="417">
        <v>0</v>
      </c>
      <c r="BQ31" s="417">
        <v>0</v>
      </c>
      <c r="BR31" s="417">
        <v>0</v>
      </c>
      <c r="BS31" s="417">
        <v>0</v>
      </c>
      <c r="BT31" s="417">
        <v>0</v>
      </c>
      <c r="BU31" s="417">
        <v>0</v>
      </c>
      <c r="BV31" s="417">
        <v>0</v>
      </c>
      <c r="BW31" s="417">
        <v>0</v>
      </c>
      <c r="BX31" s="417">
        <v>0</v>
      </c>
      <c r="BY31" s="417">
        <v>0</v>
      </c>
      <c r="BZ31" s="417">
        <v>0</v>
      </c>
      <c r="CA31" s="417">
        <v>0</v>
      </c>
      <c r="CB31" s="417">
        <v>0</v>
      </c>
      <c r="CC31" s="417">
        <v>0</v>
      </c>
      <c r="CD31" s="417">
        <v>0</v>
      </c>
      <c r="CE31" s="417">
        <v>0</v>
      </c>
      <c r="CF31" s="417">
        <v>0</v>
      </c>
      <c r="CG31" s="417">
        <v>0</v>
      </c>
      <c r="CH31" s="417">
        <v>0</v>
      </c>
      <c r="CI31" s="417">
        <v>0</v>
      </c>
      <c r="CJ31" s="417">
        <v>0</v>
      </c>
      <c r="CK31" s="417">
        <v>0</v>
      </c>
      <c r="CL31" s="417">
        <v>0</v>
      </c>
      <c r="CM31" s="420">
        <v>0</v>
      </c>
      <c r="CN31" s="420">
        <v>0</v>
      </c>
      <c r="CO31" s="420">
        <v>151937008</v>
      </c>
      <c r="CP31" s="420">
        <v>0</v>
      </c>
    </row>
    <row r="32" spans="1:94" s="440" customFormat="1" ht="99.95" customHeight="1" x14ac:dyDescent="0.25">
      <c r="A32" s="167">
        <v>45</v>
      </c>
      <c r="B32" s="167" t="s">
        <v>548</v>
      </c>
      <c r="C32" s="167">
        <v>4599</v>
      </c>
      <c r="D32" s="167" t="s">
        <v>1754</v>
      </c>
      <c r="E32" s="350" t="s">
        <v>1740</v>
      </c>
      <c r="F32" s="167" t="s">
        <v>1755</v>
      </c>
      <c r="G32" s="368">
        <v>8</v>
      </c>
      <c r="H32" s="351" t="s">
        <v>68</v>
      </c>
      <c r="I32" s="378" t="s">
        <v>2077</v>
      </c>
      <c r="J32" s="148">
        <v>100</v>
      </c>
      <c r="K32" s="352" t="s">
        <v>1916</v>
      </c>
      <c r="L32" s="352" t="s">
        <v>1916</v>
      </c>
      <c r="M32" s="353" t="s">
        <v>68</v>
      </c>
      <c r="N32" s="378" t="s">
        <v>2077</v>
      </c>
      <c r="O32" s="148">
        <v>100</v>
      </c>
      <c r="P32" s="448">
        <v>2021004250582</v>
      </c>
      <c r="Q32" s="354" t="s">
        <v>1756</v>
      </c>
      <c r="R32" s="447">
        <v>4599031</v>
      </c>
      <c r="S32" s="158" t="s">
        <v>2043</v>
      </c>
      <c r="T32" s="355" t="s">
        <v>2044</v>
      </c>
      <c r="U32" s="355" t="s">
        <v>2049</v>
      </c>
      <c r="V32" s="148">
        <v>116</v>
      </c>
      <c r="W32" s="355" t="s">
        <v>2192</v>
      </c>
      <c r="X32" s="458" t="s">
        <v>1757</v>
      </c>
      <c r="Y32" s="396"/>
      <c r="Z32" s="396"/>
      <c r="AA32" s="367" t="s">
        <v>4139</v>
      </c>
      <c r="AB32" s="474" t="s">
        <v>1767</v>
      </c>
      <c r="AC32" s="432"/>
      <c r="AD32" s="396" t="s">
        <v>1534</v>
      </c>
      <c r="AE32" s="396" t="s">
        <v>1536</v>
      </c>
      <c r="AF32" s="396" t="s">
        <v>1927</v>
      </c>
      <c r="AG32" s="374"/>
      <c r="AH32" s="374"/>
      <c r="AI32" s="468"/>
      <c r="AJ32" s="158">
        <v>6</v>
      </c>
      <c r="AK32" s="361" t="s">
        <v>1664</v>
      </c>
      <c r="AL32" s="461">
        <v>3</v>
      </c>
      <c r="AM32" s="453">
        <v>0</v>
      </c>
      <c r="AN32" s="366" t="b">
        <f t="shared" si="0"/>
        <v>1</v>
      </c>
      <c r="AO32" s="370">
        <v>0</v>
      </c>
      <c r="AP32" s="370">
        <v>0</v>
      </c>
      <c r="AQ32" s="352">
        <v>0</v>
      </c>
      <c r="AR32" s="352">
        <v>0</v>
      </c>
      <c r="AS32" s="377"/>
      <c r="AT32" s="148" t="s">
        <v>4129</v>
      </c>
      <c r="AU32" s="439">
        <f t="shared" si="1"/>
        <v>0</v>
      </c>
      <c r="AV32" s="454">
        <f t="shared" si="2"/>
        <v>0</v>
      </c>
      <c r="AW32" s="455">
        <f t="shared" si="3"/>
        <v>0</v>
      </c>
      <c r="AX32" s="456">
        <f t="shared" si="4"/>
        <v>0</v>
      </c>
      <c r="AY32" s="457"/>
      <c r="AZ32" s="424">
        <v>0</v>
      </c>
      <c r="BA32" s="424">
        <v>0</v>
      </c>
      <c r="BB32" s="424">
        <v>0</v>
      </c>
      <c r="BC32" s="424">
        <v>0</v>
      </c>
      <c r="BD32" s="424">
        <v>0</v>
      </c>
      <c r="BE32" s="424">
        <v>0</v>
      </c>
      <c r="BF32" s="417">
        <v>0</v>
      </c>
      <c r="BG32" s="417">
        <v>0</v>
      </c>
      <c r="BH32" s="417">
        <v>0</v>
      </c>
      <c r="BI32" s="417">
        <v>0</v>
      </c>
      <c r="BJ32" s="417">
        <v>0</v>
      </c>
      <c r="BK32" s="417">
        <v>0</v>
      </c>
      <c r="BL32" s="417">
        <v>0</v>
      </c>
      <c r="BM32" s="417">
        <v>0</v>
      </c>
      <c r="BN32" s="417">
        <v>0</v>
      </c>
      <c r="BO32" s="417">
        <v>0</v>
      </c>
      <c r="BP32" s="417">
        <v>0</v>
      </c>
      <c r="BQ32" s="417">
        <v>0</v>
      </c>
      <c r="BR32" s="417">
        <v>0</v>
      </c>
      <c r="BS32" s="417">
        <v>0</v>
      </c>
      <c r="BT32" s="417">
        <v>0</v>
      </c>
      <c r="BU32" s="417">
        <v>0</v>
      </c>
      <c r="BV32" s="417">
        <v>0</v>
      </c>
      <c r="BW32" s="417">
        <v>0</v>
      </c>
      <c r="BX32" s="417">
        <v>0</v>
      </c>
      <c r="BY32" s="417">
        <v>0</v>
      </c>
      <c r="BZ32" s="417">
        <v>0</v>
      </c>
      <c r="CA32" s="417">
        <v>0</v>
      </c>
      <c r="CB32" s="417">
        <v>0</v>
      </c>
      <c r="CC32" s="417">
        <v>0</v>
      </c>
      <c r="CD32" s="417">
        <v>0</v>
      </c>
      <c r="CE32" s="417">
        <v>0</v>
      </c>
      <c r="CF32" s="417">
        <v>0</v>
      </c>
      <c r="CG32" s="417">
        <v>0</v>
      </c>
      <c r="CH32" s="417">
        <v>0</v>
      </c>
      <c r="CI32" s="417">
        <v>0</v>
      </c>
      <c r="CJ32" s="417">
        <v>0</v>
      </c>
      <c r="CK32" s="417">
        <v>0</v>
      </c>
      <c r="CL32" s="417">
        <v>0</v>
      </c>
      <c r="CM32" s="420">
        <v>0</v>
      </c>
      <c r="CN32" s="420">
        <v>0</v>
      </c>
      <c r="CO32" s="420">
        <v>0</v>
      </c>
      <c r="CP32" s="420">
        <v>0</v>
      </c>
    </row>
    <row r="33" spans="1:94" s="440" customFormat="1" ht="99.95" customHeight="1" x14ac:dyDescent="0.25">
      <c r="A33" s="167">
        <v>45</v>
      </c>
      <c r="B33" s="167" t="s">
        <v>548</v>
      </c>
      <c r="C33" s="167">
        <v>4599</v>
      </c>
      <c r="D33" s="167" t="s">
        <v>1754</v>
      </c>
      <c r="E33" s="350" t="s">
        <v>1740</v>
      </c>
      <c r="F33" s="167" t="s">
        <v>1755</v>
      </c>
      <c r="G33" s="368">
        <v>8</v>
      </c>
      <c r="H33" s="351" t="s">
        <v>68</v>
      </c>
      <c r="I33" s="378" t="s">
        <v>2077</v>
      </c>
      <c r="J33" s="148">
        <v>100</v>
      </c>
      <c r="K33" s="352" t="s">
        <v>1916</v>
      </c>
      <c r="L33" s="352" t="s">
        <v>1916</v>
      </c>
      <c r="M33" s="353" t="s">
        <v>68</v>
      </c>
      <c r="N33" s="378" t="s">
        <v>2077</v>
      </c>
      <c r="O33" s="148">
        <v>100</v>
      </c>
      <c r="P33" s="448">
        <v>2021004250582</v>
      </c>
      <c r="Q33" s="354" t="s">
        <v>1756</v>
      </c>
      <c r="R33" s="447">
        <v>4599031</v>
      </c>
      <c r="S33" s="158" t="s">
        <v>2043</v>
      </c>
      <c r="T33" s="355" t="s">
        <v>2044</v>
      </c>
      <c r="U33" s="355" t="s">
        <v>2049</v>
      </c>
      <c r="V33" s="148">
        <v>116</v>
      </c>
      <c r="W33" s="355" t="s">
        <v>2192</v>
      </c>
      <c r="X33" s="458" t="s">
        <v>1757</v>
      </c>
      <c r="Y33" s="148" t="s">
        <v>3841</v>
      </c>
      <c r="Z33" s="148" t="s">
        <v>2965</v>
      </c>
      <c r="AA33" s="367" t="s">
        <v>4139</v>
      </c>
      <c r="AB33" s="474" t="s">
        <v>1768</v>
      </c>
      <c r="AC33" s="378" t="s">
        <v>4140</v>
      </c>
      <c r="AD33" s="352" t="s">
        <v>4052</v>
      </c>
      <c r="AE33" s="352" t="s">
        <v>4143</v>
      </c>
      <c r="AF33" s="352" t="s">
        <v>1927</v>
      </c>
      <c r="AG33" s="368" t="s">
        <v>4052</v>
      </c>
      <c r="AH33" s="368" t="s">
        <v>4143</v>
      </c>
      <c r="AI33" s="468"/>
      <c r="AJ33" s="158">
        <v>6</v>
      </c>
      <c r="AK33" s="363" t="s">
        <v>1666</v>
      </c>
      <c r="AL33" s="460">
        <v>100</v>
      </c>
      <c r="AM33" s="453">
        <v>100</v>
      </c>
      <c r="AN33" s="366" t="b">
        <f t="shared" si="0"/>
        <v>1</v>
      </c>
      <c r="AO33" s="370">
        <v>50</v>
      </c>
      <c r="AP33" s="370">
        <v>50</v>
      </c>
      <c r="AQ33" s="352">
        <v>0</v>
      </c>
      <c r="AR33" s="352">
        <v>0</v>
      </c>
      <c r="AS33" s="372" t="s">
        <v>4284</v>
      </c>
      <c r="AT33" s="148" t="s">
        <v>4129</v>
      </c>
      <c r="AU33" s="439">
        <f t="shared" si="1"/>
        <v>194387304</v>
      </c>
      <c r="AV33" s="454">
        <f t="shared" si="2"/>
        <v>194387304</v>
      </c>
      <c r="AW33" s="455">
        <f t="shared" si="3"/>
        <v>0</v>
      </c>
      <c r="AX33" s="456">
        <f t="shared" si="4"/>
        <v>0</v>
      </c>
      <c r="AY33" s="457"/>
      <c r="AZ33" s="424">
        <v>194387304</v>
      </c>
      <c r="BA33" s="424">
        <v>0</v>
      </c>
      <c r="BB33" s="424">
        <v>0</v>
      </c>
      <c r="BC33" s="424">
        <v>0</v>
      </c>
      <c r="BD33" s="424">
        <v>0</v>
      </c>
      <c r="BE33" s="424">
        <v>0</v>
      </c>
      <c r="BF33" s="417">
        <v>0</v>
      </c>
      <c r="BG33" s="417">
        <v>0</v>
      </c>
      <c r="BH33" s="417">
        <v>0</v>
      </c>
      <c r="BI33" s="417">
        <v>0</v>
      </c>
      <c r="BJ33" s="417">
        <v>0</v>
      </c>
      <c r="BK33" s="417">
        <v>0</v>
      </c>
      <c r="BL33" s="417">
        <v>0</v>
      </c>
      <c r="BM33" s="417">
        <v>0</v>
      </c>
      <c r="BN33" s="417">
        <v>0</v>
      </c>
      <c r="BO33" s="417">
        <v>0</v>
      </c>
      <c r="BP33" s="417">
        <v>0</v>
      </c>
      <c r="BQ33" s="417">
        <v>0</v>
      </c>
      <c r="BR33" s="417">
        <v>0</v>
      </c>
      <c r="BS33" s="417">
        <v>0</v>
      </c>
      <c r="BT33" s="417">
        <v>0</v>
      </c>
      <c r="BU33" s="417">
        <v>0</v>
      </c>
      <c r="BV33" s="417">
        <v>0</v>
      </c>
      <c r="BW33" s="417">
        <v>0</v>
      </c>
      <c r="BX33" s="417">
        <v>0</v>
      </c>
      <c r="BY33" s="417">
        <v>0</v>
      </c>
      <c r="BZ33" s="417">
        <v>0</v>
      </c>
      <c r="CA33" s="417">
        <v>0</v>
      </c>
      <c r="CB33" s="417">
        <v>0</v>
      </c>
      <c r="CC33" s="417">
        <v>0</v>
      </c>
      <c r="CD33" s="417">
        <v>0</v>
      </c>
      <c r="CE33" s="417">
        <v>0</v>
      </c>
      <c r="CF33" s="417">
        <v>0</v>
      </c>
      <c r="CG33" s="417">
        <v>0</v>
      </c>
      <c r="CH33" s="417">
        <v>0</v>
      </c>
      <c r="CI33" s="417">
        <v>0</v>
      </c>
      <c r="CJ33" s="417">
        <v>0</v>
      </c>
      <c r="CK33" s="417">
        <v>0</v>
      </c>
      <c r="CL33" s="417">
        <v>0</v>
      </c>
      <c r="CM33" s="420">
        <v>0</v>
      </c>
      <c r="CN33" s="420">
        <v>0</v>
      </c>
      <c r="CO33" s="420">
        <v>0</v>
      </c>
      <c r="CP33" s="420">
        <v>0</v>
      </c>
    </row>
    <row r="34" spans="1:94" s="440" customFormat="1" ht="99.95" customHeight="1" x14ac:dyDescent="0.25">
      <c r="A34" s="167">
        <v>45</v>
      </c>
      <c r="B34" s="167" t="s">
        <v>548</v>
      </c>
      <c r="C34" s="167">
        <v>4599</v>
      </c>
      <c r="D34" s="167" t="s">
        <v>1754</v>
      </c>
      <c r="E34" s="350" t="s">
        <v>1740</v>
      </c>
      <c r="F34" s="167" t="s">
        <v>1755</v>
      </c>
      <c r="G34" s="368">
        <v>8</v>
      </c>
      <c r="H34" s="351" t="s">
        <v>68</v>
      </c>
      <c r="I34" s="378" t="s">
        <v>2077</v>
      </c>
      <c r="J34" s="148">
        <v>100</v>
      </c>
      <c r="K34" s="352" t="s">
        <v>1916</v>
      </c>
      <c r="L34" s="352" t="s">
        <v>1916</v>
      </c>
      <c r="M34" s="353" t="s">
        <v>68</v>
      </c>
      <c r="N34" s="378" t="s">
        <v>2077</v>
      </c>
      <c r="O34" s="148">
        <v>100</v>
      </c>
      <c r="P34" s="448">
        <v>2021004250582</v>
      </c>
      <c r="Q34" s="354" t="s">
        <v>1756</v>
      </c>
      <c r="R34" s="447">
        <v>4599031</v>
      </c>
      <c r="S34" s="158" t="s">
        <v>2043</v>
      </c>
      <c r="T34" s="355" t="s">
        <v>2044</v>
      </c>
      <c r="U34" s="355" t="s">
        <v>2049</v>
      </c>
      <c r="V34" s="148">
        <v>116</v>
      </c>
      <c r="W34" s="355" t="s">
        <v>2192</v>
      </c>
      <c r="X34" s="458" t="s">
        <v>1757</v>
      </c>
      <c r="Y34" s="373"/>
      <c r="Z34" s="373"/>
      <c r="AA34" s="367" t="s">
        <v>4139</v>
      </c>
      <c r="AB34" s="358" t="s">
        <v>1769</v>
      </c>
      <c r="AC34" s="432"/>
      <c r="AD34" s="374"/>
      <c r="AE34" s="374" t="s">
        <v>4144</v>
      </c>
      <c r="AF34" s="396" t="s">
        <v>1927</v>
      </c>
      <c r="AG34" s="374"/>
      <c r="AH34" s="374"/>
      <c r="AI34" s="468"/>
      <c r="AJ34" s="158">
        <v>6</v>
      </c>
      <c r="AK34" s="363" t="s">
        <v>1666</v>
      </c>
      <c r="AL34" s="362">
        <v>0</v>
      </c>
      <c r="AM34" s="453">
        <v>0</v>
      </c>
      <c r="AN34" s="366" t="b">
        <f t="shared" si="0"/>
        <v>1</v>
      </c>
      <c r="AO34" s="370">
        <v>0</v>
      </c>
      <c r="AP34" s="370">
        <v>0</v>
      </c>
      <c r="AQ34" s="352">
        <v>0</v>
      </c>
      <c r="AR34" s="352">
        <v>0</v>
      </c>
      <c r="AS34" s="377"/>
      <c r="AT34" s="148" t="s">
        <v>4129</v>
      </c>
      <c r="AU34" s="439">
        <f t="shared" si="1"/>
        <v>0</v>
      </c>
      <c r="AV34" s="454">
        <f t="shared" si="2"/>
        <v>0</v>
      </c>
      <c r="AW34" s="455">
        <f t="shared" si="3"/>
        <v>0</v>
      </c>
      <c r="AX34" s="456">
        <f t="shared" si="4"/>
        <v>0</v>
      </c>
      <c r="AY34" s="457"/>
      <c r="AZ34" s="424">
        <v>0</v>
      </c>
      <c r="BA34" s="424">
        <v>0</v>
      </c>
      <c r="BB34" s="424">
        <v>0</v>
      </c>
      <c r="BC34" s="424">
        <v>0</v>
      </c>
      <c r="BD34" s="424">
        <v>0</v>
      </c>
      <c r="BE34" s="424">
        <v>0</v>
      </c>
      <c r="BF34" s="417">
        <v>0</v>
      </c>
      <c r="BG34" s="417">
        <v>0</v>
      </c>
      <c r="BH34" s="417">
        <v>0</v>
      </c>
      <c r="BI34" s="417">
        <v>0</v>
      </c>
      <c r="BJ34" s="417">
        <v>0</v>
      </c>
      <c r="BK34" s="417">
        <v>0</v>
      </c>
      <c r="BL34" s="417">
        <v>0</v>
      </c>
      <c r="BM34" s="417">
        <v>0</v>
      </c>
      <c r="BN34" s="417">
        <v>0</v>
      </c>
      <c r="BO34" s="417">
        <v>0</v>
      </c>
      <c r="BP34" s="417">
        <v>0</v>
      </c>
      <c r="BQ34" s="417">
        <v>0</v>
      </c>
      <c r="BR34" s="417">
        <v>0</v>
      </c>
      <c r="BS34" s="417">
        <v>0</v>
      </c>
      <c r="BT34" s="417">
        <v>0</v>
      </c>
      <c r="BU34" s="417">
        <v>0</v>
      </c>
      <c r="BV34" s="417">
        <v>0</v>
      </c>
      <c r="BW34" s="417">
        <v>0</v>
      </c>
      <c r="BX34" s="417">
        <v>0</v>
      </c>
      <c r="BY34" s="417">
        <v>0</v>
      </c>
      <c r="BZ34" s="417">
        <v>0</v>
      </c>
      <c r="CA34" s="417">
        <v>0</v>
      </c>
      <c r="CB34" s="417">
        <v>0</v>
      </c>
      <c r="CC34" s="417">
        <v>0</v>
      </c>
      <c r="CD34" s="417">
        <v>0</v>
      </c>
      <c r="CE34" s="417">
        <v>0</v>
      </c>
      <c r="CF34" s="417">
        <v>0</v>
      </c>
      <c r="CG34" s="417">
        <v>0</v>
      </c>
      <c r="CH34" s="417">
        <v>0</v>
      </c>
      <c r="CI34" s="417">
        <v>0</v>
      </c>
      <c r="CJ34" s="417">
        <v>0</v>
      </c>
      <c r="CK34" s="417">
        <v>0</v>
      </c>
      <c r="CL34" s="417">
        <v>0</v>
      </c>
      <c r="CM34" s="420">
        <v>0</v>
      </c>
      <c r="CN34" s="420">
        <v>0</v>
      </c>
      <c r="CO34" s="420">
        <v>0</v>
      </c>
      <c r="CP34" s="420">
        <v>0</v>
      </c>
    </row>
    <row r="35" spans="1:94" s="440" customFormat="1" ht="99.95" customHeight="1" x14ac:dyDescent="0.25">
      <c r="A35" s="167">
        <v>19</v>
      </c>
      <c r="B35" s="167" t="s">
        <v>30</v>
      </c>
      <c r="C35" s="167">
        <v>1905</v>
      </c>
      <c r="D35" s="167" t="s">
        <v>1856</v>
      </c>
      <c r="E35" s="350" t="s">
        <v>33</v>
      </c>
      <c r="F35" s="167" t="s">
        <v>1857</v>
      </c>
      <c r="G35" s="368">
        <v>9</v>
      </c>
      <c r="H35" s="351" t="s">
        <v>1858</v>
      </c>
      <c r="I35" s="378" t="s">
        <v>2077</v>
      </c>
      <c r="J35" s="148">
        <v>20</v>
      </c>
      <c r="K35" s="352" t="s">
        <v>1920</v>
      </c>
      <c r="L35" s="352" t="s">
        <v>1924</v>
      </c>
      <c r="M35" s="353" t="s">
        <v>1925</v>
      </c>
      <c r="N35" s="378" t="s">
        <v>2077</v>
      </c>
      <c r="O35" s="148">
        <v>20</v>
      </c>
      <c r="P35" s="448">
        <v>2021004250602</v>
      </c>
      <c r="Q35" s="354" t="s">
        <v>1859</v>
      </c>
      <c r="R35" s="447">
        <v>1905026</v>
      </c>
      <c r="S35" s="158" t="s">
        <v>2171</v>
      </c>
      <c r="T35" s="355" t="s">
        <v>2172</v>
      </c>
      <c r="U35" s="355" t="s">
        <v>2052</v>
      </c>
      <c r="V35" s="148">
        <v>50</v>
      </c>
      <c r="W35" s="355" t="s">
        <v>2193</v>
      </c>
      <c r="X35" s="458" t="s">
        <v>1757</v>
      </c>
      <c r="Y35" s="373"/>
      <c r="Z35" s="373"/>
      <c r="AA35" s="367" t="s">
        <v>4149</v>
      </c>
      <c r="AB35" s="390" t="s">
        <v>1866</v>
      </c>
      <c r="AC35" s="432"/>
      <c r="AD35" s="352" t="s">
        <v>1534</v>
      </c>
      <c r="AE35" s="352" t="s">
        <v>1536</v>
      </c>
      <c r="AF35" s="352" t="s">
        <v>1926</v>
      </c>
      <c r="AG35" s="368" t="s">
        <v>4076</v>
      </c>
      <c r="AH35" s="368" t="s">
        <v>4134</v>
      </c>
      <c r="AI35" s="468"/>
      <c r="AJ35" s="158">
        <v>6</v>
      </c>
      <c r="AK35" s="363" t="s">
        <v>1666</v>
      </c>
      <c r="AL35" s="461">
        <v>100</v>
      </c>
      <c r="AM35" s="453">
        <v>50</v>
      </c>
      <c r="AN35" s="366" t="b">
        <f t="shared" si="0"/>
        <v>1</v>
      </c>
      <c r="AO35" s="370">
        <v>10</v>
      </c>
      <c r="AP35" s="370">
        <v>40</v>
      </c>
      <c r="AQ35" s="352">
        <v>0</v>
      </c>
      <c r="AR35" s="352">
        <v>0</v>
      </c>
      <c r="AS35" s="377"/>
      <c r="AT35" s="148" t="s">
        <v>4129</v>
      </c>
      <c r="AU35" s="439">
        <f t="shared" si="1"/>
        <v>0</v>
      </c>
      <c r="AV35" s="454">
        <f t="shared" si="2"/>
        <v>0</v>
      </c>
      <c r="AW35" s="455">
        <f t="shared" si="3"/>
        <v>0</v>
      </c>
      <c r="AX35" s="456">
        <f t="shared" si="4"/>
        <v>0</v>
      </c>
      <c r="AY35" s="457"/>
      <c r="AZ35" s="424">
        <v>0</v>
      </c>
      <c r="BA35" s="424">
        <v>0</v>
      </c>
      <c r="BB35" s="424">
        <v>0</v>
      </c>
      <c r="BC35" s="424">
        <v>0</v>
      </c>
      <c r="BD35" s="424">
        <v>0</v>
      </c>
      <c r="BE35" s="424">
        <v>0</v>
      </c>
      <c r="BF35" s="417">
        <v>0</v>
      </c>
      <c r="BG35" s="417">
        <v>0</v>
      </c>
      <c r="BH35" s="417">
        <v>0</v>
      </c>
      <c r="BI35" s="417">
        <v>0</v>
      </c>
      <c r="BJ35" s="417">
        <v>0</v>
      </c>
      <c r="BK35" s="417">
        <v>0</v>
      </c>
      <c r="BL35" s="417">
        <v>0</v>
      </c>
      <c r="BM35" s="417">
        <v>0</v>
      </c>
      <c r="BN35" s="417">
        <v>0</v>
      </c>
      <c r="BO35" s="417">
        <v>0</v>
      </c>
      <c r="BP35" s="417">
        <v>0</v>
      </c>
      <c r="BQ35" s="417">
        <v>0</v>
      </c>
      <c r="BR35" s="417">
        <v>0</v>
      </c>
      <c r="BS35" s="417">
        <v>0</v>
      </c>
      <c r="BT35" s="417">
        <v>0</v>
      </c>
      <c r="BU35" s="417">
        <v>0</v>
      </c>
      <c r="BV35" s="417">
        <v>0</v>
      </c>
      <c r="BW35" s="417">
        <v>0</v>
      </c>
      <c r="BX35" s="417">
        <v>0</v>
      </c>
      <c r="BY35" s="417">
        <v>0</v>
      </c>
      <c r="BZ35" s="417">
        <v>0</v>
      </c>
      <c r="CA35" s="417">
        <v>0</v>
      </c>
      <c r="CB35" s="417">
        <v>0</v>
      </c>
      <c r="CC35" s="417">
        <v>0</v>
      </c>
      <c r="CD35" s="417">
        <v>0</v>
      </c>
      <c r="CE35" s="417">
        <v>0</v>
      </c>
      <c r="CF35" s="417">
        <v>0</v>
      </c>
      <c r="CG35" s="417">
        <v>0</v>
      </c>
      <c r="CH35" s="417">
        <v>0</v>
      </c>
      <c r="CI35" s="417">
        <v>0</v>
      </c>
      <c r="CJ35" s="417">
        <v>0</v>
      </c>
      <c r="CK35" s="417">
        <v>0</v>
      </c>
      <c r="CL35" s="417">
        <v>0</v>
      </c>
      <c r="CM35" s="420">
        <v>0</v>
      </c>
      <c r="CN35" s="420">
        <v>0</v>
      </c>
      <c r="CO35" s="420">
        <v>0</v>
      </c>
      <c r="CP35" s="420">
        <v>0</v>
      </c>
    </row>
    <row r="36" spans="1:94" s="440" customFormat="1" ht="99.95" customHeight="1" x14ac:dyDescent="0.25">
      <c r="A36" s="167">
        <v>19</v>
      </c>
      <c r="B36" s="167" t="s">
        <v>30</v>
      </c>
      <c r="C36" s="167">
        <v>1905</v>
      </c>
      <c r="D36" s="167" t="s">
        <v>1856</v>
      </c>
      <c r="E36" s="350" t="s">
        <v>33</v>
      </c>
      <c r="F36" s="167" t="s">
        <v>1857</v>
      </c>
      <c r="G36" s="368">
        <v>9</v>
      </c>
      <c r="H36" s="351" t="s">
        <v>1858</v>
      </c>
      <c r="I36" s="378" t="s">
        <v>2077</v>
      </c>
      <c r="J36" s="148">
        <v>20</v>
      </c>
      <c r="K36" s="352" t="s">
        <v>1920</v>
      </c>
      <c r="L36" s="352" t="s">
        <v>1924</v>
      </c>
      <c r="M36" s="353" t="s">
        <v>1925</v>
      </c>
      <c r="N36" s="378" t="s">
        <v>2077</v>
      </c>
      <c r="O36" s="148">
        <v>20</v>
      </c>
      <c r="P36" s="448">
        <v>2021004250602</v>
      </c>
      <c r="Q36" s="354" t="s">
        <v>1859</v>
      </c>
      <c r="R36" s="447">
        <v>1905026</v>
      </c>
      <c r="S36" s="158" t="s">
        <v>2171</v>
      </c>
      <c r="T36" s="355" t="s">
        <v>2172</v>
      </c>
      <c r="U36" s="355" t="s">
        <v>2052</v>
      </c>
      <c r="V36" s="148">
        <v>50</v>
      </c>
      <c r="W36" s="355" t="s">
        <v>2193</v>
      </c>
      <c r="X36" s="458" t="s">
        <v>1757</v>
      </c>
      <c r="Y36" s="373"/>
      <c r="Z36" s="373"/>
      <c r="AA36" s="367" t="s">
        <v>4149</v>
      </c>
      <c r="AB36" s="390" t="s">
        <v>1863</v>
      </c>
      <c r="AC36" s="432"/>
      <c r="AD36" s="352" t="s">
        <v>1533</v>
      </c>
      <c r="AE36" s="352" t="s">
        <v>1522</v>
      </c>
      <c r="AF36" s="352" t="s">
        <v>1926</v>
      </c>
      <c r="AG36" s="368" t="s">
        <v>4076</v>
      </c>
      <c r="AH36" s="368" t="s">
        <v>4134</v>
      </c>
      <c r="AI36" s="468"/>
      <c r="AJ36" s="158">
        <v>6</v>
      </c>
      <c r="AK36" s="361" t="s">
        <v>1664</v>
      </c>
      <c r="AL36" s="461">
        <v>0</v>
      </c>
      <c r="AM36" s="453">
        <v>1</v>
      </c>
      <c r="AN36" s="366" t="b">
        <f t="shared" si="0"/>
        <v>1</v>
      </c>
      <c r="AO36" s="370">
        <v>0</v>
      </c>
      <c r="AP36" s="370">
        <v>1</v>
      </c>
      <c r="AQ36" s="352">
        <v>0</v>
      </c>
      <c r="AR36" s="352">
        <v>0</v>
      </c>
      <c r="AS36" s="373"/>
      <c r="AT36" s="148" t="s">
        <v>4129</v>
      </c>
      <c r="AU36" s="439">
        <f t="shared" si="1"/>
        <v>0</v>
      </c>
      <c r="AV36" s="454">
        <f t="shared" si="2"/>
        <v>0</v>
      </c>
      <c r="AW36" s="455">
        <f t="shared" si="3"/>
        <v>0</v>
      </c>
      <c r="AX36" s="456">
        <f t="shared" si="4"/>
        <v>0</v>
      </c>
      <c r="AY36" s="457"/>
      <c r="AZ36" s="424">
        <v>0</v>
      </c>
      <c r="BA36" s="424">
        <v>0</v>
      </c>
      <c r="BB36" s="424">
        <v>0</v>
      </c>
      <c r="BC36" s="424">
        <v>0</v>
      </c>
      <c r="BD36" s="424">
        <v>0</v>
      </c>
      <c r="BE36" s="424">
        <v>0</v>
      </c>
      <c r="BF36" s="417">
        <v>0</v>
      </c>
      <c r="BG36" s="417">
        <v>0</v>
      </c>
      <c r="BH36" s="417">
        <v>0</v>
      </c>
      <c r="BI36" s="417">
        <v>0</v>
      </c>
      <c r="BJ36" s="417">
        <v>0</v>
      </c>
      <c r="BK36" s="417">
        <v>0</v>
      </c>
      <c r="BL36" s="417">
        <v>0</v>
      </c>
      <c r="BM36" s="417">
        <v>0</v>
      </c>
      <c r="BN36" s="417">
        <v>0</v>
      </c>
      <c r="BO36" s="417">
        <v>0</v>
      </c>
      <c r="BP36" s="417">
        <v>0</v>
      </c>
      <c r="BQ36" s="417">
        <v>0</v>
      </c>
      <c r="BR36" s="417">
        <v>0</v>
      </c>
      <c r="BS36" s="417">
        <v>0</v>
      </c>
      <c r="BT36" s="417">
        <v>0</v>
      </c>
      <c r="BU36" s="417">
        <v>0</v>
      </c>
      <c r="BV36" s="417">
        <v>0</v>
      </c>
      <c r="BW36" s="417">
        <v>0</v>
      </c>
      <c r="BX36" s="417">
        <v>0</v>
      </c>
      <c r="BY36" s="417">
        <v>0</v>
      </c>
      <c r="BZ36" s="417">
        <v>0</v>
      </c>
      <c r="CA36" s="417">
        <v>0</v>
      </c>
      <c r="CB36" s="417">
        <v>0</v>
      </c>
      <c r="CC36" s="417">
        <v>0</v>
      </c>
      <c r="CD36" s="417">
        <v>0</v>
      </c>
      <c r="CE36" s="417">
        <v>0</v>
      </c>
      <c r="CF36" s="417">
        <v>0</v>
      </c>
      <c r="CG36" s="417">
        <v>0</v>
      </c>
      <c r="CH36" s="417">
        <v>0</v>
      </c>
      <c r="CI36" s="417">
        <v>0</v>
      </c>
      <c r="CJ36" s="417">
        <v>0</v>
      </c>
      <c r="CK36" s="417">
        <v>0</v>
      </c>
      <c r="CL36" s="417">
        <v>0</v>
      </c>
      <c r="CM36" s="420">
        <v>0</v>
      </c>
      <c r="CN36" s="420">
        <v>0</v>
      </c>
      <c r="CO36" s="420">
        <v>0</v>
      </c>
      <c r="CP36" s="420">
        <v>0</v>
      </c>
    </row>
    <row r="37" spans="1:94" s="440" customFormat="1" ht="99.95" customHeight="1" x14ac:dyDescent="0.25">
      <c r="A37" s="167">
        <v>19</v>
      </c>
      <c r="B37" s="167" t="s">
        <v>30</v>
      </c>
      <c r="C37" s="167">
        <v>1905</v>
      </c>
      <c r="D37" s="167" t="s">
        <v>1856</v>
      </c>
      <c r="E37" s="350" t="s">
        <v>33</v>
      </c>
      <c r="F37" s="167" t="s">
        <v>1857</v>
      </c>
      <c r="G37" s="368">
        <v>9</v>
      </c>
      <c r="H37" s="351" t="s">
        <v>1858</v>
      </c>
      <c r="I37" s="378" t="s">
        <v>2077</v>
      </c>
      <c r="J37" s="148">
        <v>20</v>
      </c>
      <c r="K37" s="352" t="s">
        <v>1920</v>
      </c>
      <c r="L37" s="352" t="s">
        <v>1924</v>
      </c>
      <c r="M37" s="353" t="s">
        <v>1925</v>
      </c>
      <c r="N37" s="378" t="s">
        <v>2077</v>
      </c>
      <c r="O37" s="148">
        <v>20</v>
      </c>
      <c r="P37" s="448">
        <v>2021004250602</v>
      </c>
      <c r="Q37" s="354" t="s">
        <v>1859</v>
      </c>
      <c r="R37" s="447">
        <v>1905026</v>
      </c>
      <c r="S37" s="158" t="s">
        <v>2171</v>
      </c>
      <c r="T37" s="355" t="s">
        <v>2172</v>
      </c>
      <c r="U37" s="355" t="s">
        <v>2052</v>
      </c>
      <c r="V37" s="148">
        <v>50</v>
      </c>
      <c r="W37" s="355" t="s">
        <v>2193</v>
      </c>
      <c r="X37" s="458" t="s">
        <v>1757</v>
      </c>
      <c r="Y37" s="148" t="s">
        <v>3841</v>
      </c>
      <c r="Z37" s="148" t="s">
        <v>2965</v>
      </c>
      <c r="AA37" s="367" t="s">
        <v>4149</v>
      </c>
      <c r="AB37" s="390" t="s">
        <v>1862</v>
      </c>
      <c r="AC37" s="378" t="s">
        <v>4133</v>
      </c>
      <c r="AD37" s="352" t="s">
        <v>1534</v>
      </c>
      <c r="AE37" s="352" t="s">
        <v>1546</v>
      </c>
      <c r="AF37" s="352" t="s">
        <v>1926</v>
      </c>
      <c r="AG37" s="368" t="s">
        <v>4076</v>
      </c>
      <c r="AH37" s="368" t="s">
        <v>4134</v>
      </c>
      <c r="AI37" s="468"/>
      <c r="AJ37" s="158">
        <v>6</v>
      </c>
      <c r="AK37" s="363" t="s">
        <v>1666</v>
      </c>
      <c r="AL37" s="461">
        <v>100</v>
      </c>
      <c r="AM37" s="453">
        <v>50</v>
      </c>
      <c r="AN37" s="366" t="b">
        <f t="shared" si="0"/>
        <v>1</v>
      </c>
      <c r="AO37" s="370">
        <v>10</v>
      </c>
      <c r="AP37" s="370">
        <v>40</v>
      </c>
      <c r="AQ37" s="352">
        <v>0</v>
      </c>
      <c r="AR37" s="352">
        <v>0</v>
      </c>
      <c r="AS37" s="372" t="s">
        <v>4298</v>
      </c>
      <c r="AT37" s="148" t="s">
        <v>4129</v>
      </c>
      <c r="AU37" s="439">
        <f t="shared" si="1"/>
        <v>457701360</v>
      </c>
      <c r="AV37" s="454">
        <f t="shared" si="2"/>
        <v>0</v>
      </c>
      <c r="AW37" s="455">
        <f t="shared" si="3"/>
        <v>0</v>
      </c>
      <c r="AX37" s="456">
        <f t="shared" si="4"/>
        <v>457701360</v>
      </c>
      <c r="AY37" s="457"/>
      <c r="AZ37" s="424">
        <v>0</v>
      </c>
      <c r="BA37" s="424">
        <v>0</v>
      </c>
      <c r="BB37" s="424">
        <v>0</v>
      </c>
      <c r="BC37" s="424">
        <v>0</v>
      </c>
      <c r="BD37" s="424">
        <v>0</v>
      </c>
      <c r="BE37" s="424">
        <v>0</v>
      </c>
      <c r="BF37" s="417">
        <v>0</v>
      </c>
      <c r="BG37" s="417">
        <v>0</v>
      </c>
      <c r="BH37" s="417">
        <v>0</v>
      </c>
      <c r="BI37" s="417">
        <v>0</v>
      </c>
      <c r="BJ37" s="417">
        <v>0</v>
      </c>
      <c r="BK37" s="417">
        <v>0</v>
      </c>
      <c r="BL37" s="417">
        <v>0</v>
      </c>
      <c r="BM37" s="417">
        <v>0</v>
      </c>
      <c r="BN37" s="417">
        <v>0</v>
      </c>
      <c r="BO37" s="417">
        <v>0</v>
      </c>
      <c r="BP37" s="417">
        <v>0</v>
      </c>
      <c r="BQ37" s="417">
        <v>0</v>
      </c>
      <c r="BR37" s="417">
        <v>0</v>
      </c>
      <c r="BS37" s="417">
        <v>0</v>
      </c>
      <c r="BT37" s="417">
        <v>0</v>
      </c>
      <c r="BU37" s="417">
        <v>0</v>
      </c>
      <c r="BV37" s="417">
        <v>0</v>
      </c>
      <c r="BW37" s="417">
        <v>0</v>
      </c>
      <c r="BX37" s="417">
        <v>0</v>
      </c>
      <c r="BY37" s="417">
        <v>0</v>
      </c>
      <c r="BZ37" s="417">
        <v>0</v>
      </c>
      <c r="CA37" s="417">
        <v>0</v>
      </c>
      <c r="CB37" s="417">
        <v>0</v>
      </c>
      <c r="CC37" s="417">
        <v>0</v>
      </c>
      <c r="CD37" s="417">
        <v>0</v>
      </c>
      <c r="CE37" s="417">
        <v>0</v>
      </c>
      <c r="CF37" s="417">
        <v>0</v>
      </c>
      <c r="CG37" s="417">
        <v>0</v>
      </c>
      <c r="CH37" s="417">
        <v>0</v>
      </c>
      <c r="CI37" s="417">
        <v>0</v>
      </c>
      <c r="CJ37" s="417">
        <v>0</v>
      </c>
      <c r="CK37" s="417">
        <v>0</v>
      </c>
      <c r="CL37" s="417">
        <v>0</v>
      </c>
      <c r="CM37" s="420">
        <v>0</v>
      </c>
      <c r="CN37" s="420">
        <v>0</v>
      </c>
      <c r="CO37" s="420">
        <v>457701360</v>
      </c>
      <c r="CP37" s="420">
        <v>0</v>
      </c>
    </row>
    <row r="38" spans="1:94" s="440" customFormat="1" ht="99.95" customHeight="1" x14ac:dyDescent="0.25">
      <c r="A38" s="167">
        <v>19</v>
      </c>
      <c r="B38" s="167" t="s">
        <v>30</v>
      </c>
      <c r="C38" s="167">
        <v>1905</v>
      </c>
      <c r="D38" s="167" t="s">
        <v>1856</v>
      </c>
      <c r="E38" s="350" t="s">
        <v>33</v>
      </c>
      <c r="F38" s="167" t="s">
        <v>1857</v>
      </c>
      <c r="G38" s="368">
        <v>9</v>
      </c>
      <c r="H38" s="351" t="s">
        <v>1858</v>
      </c>
      <c r="I38" s="378" t="s">
        <v>2077</v>
      </c>
      <c r="J38" s="148">
        <v>20</v>
      </c>
      <c r="K38" s="352" t="s">
        <v>1920</v>
      </c>
      <c r="L38" s="352" t="s">
        <v>1924</v>
      </c>
      <c r="M38" s="353" t="s">
        <v>1925</v>
      </c>
      <c r="N38" s="378" t="s">
        <v>2077</v>
      </c>
      <c r="O38" s="148">
        <v>20</v>
      </c>
      <c r="P38" s="448">
        <v>2021004250602</v>
      </c>
      <c r="Q38" s="354" t="s">
        <v>1859</v>
      </c>
      <c r="R38" s="447">
        <v>1905026</v>
      </c>
      <c r="S38" s="158" t="s">
        <v>2171</v>
      </c>
      <c r="T38" s="355" t="s">
        <v>2172</v>
      </c>
      <c r="U38" s="355" t="s">
        <v>2052</v>
      </c>
      <c r="V38" s="148">
        <v>50</v>
      </c>
      <c r="W38" s="355" t="s">
        <v>2193</v>
      </c>
      <c r="X38" s="458" t="s">
        <v>1757</v>
      </c>
      <c r="Y38" s="373"/>
      <c r="Z38" s="373"/>
      <c r="AA38" s="367" t="s">
        <v>4149</v>
      </c>
      <c r="AB38" s="390" t="s">
        <v>1864</v>
      </c>
      <c r="AC38" s="432"/>
      <c r="AD38" s="352" t="s">
        <v>1533</v>
      </c>
      <c r="AE38" s="352" t="s">
        <v>1522</v>
      </c>
      <c r="AF38" s="352" t="s">
        <v>1926</v>
      </c>
      <c r="AG38" s="368" t="s">
        <v>4076</v>
      </c>
      <c r="AH38" s="368" t="s">
        <v>4134</v>
      </c>
      <c r="AI38" s="468"/>
      <c r="AJ38" s="158">
        <v>6</v>
      </c>
      <c r="AK38" s="361" t="s">
        <v>1664</v>
      </c>
      <c r="AL38" s="461">
        <v>0</v>
      </c>
      <c r="AM38" s="453">
        <v>1</v>
      </c>
      <c r="AN38" s="366" t="b">
        <f t="shared" si="0"/>
        <v>1</v>
      </c>
      <c r="AO38" s="370">
        <v>0</v>
      </c>
      <c r="AP38" s="370">
        <v>1</v>
      </c>
      <c r="AQ38" s="352">
        <v>0</v>
      </c>
      <c r="AR38" s="352">
        <v>0</v>
      </c>
      <c r="AS38" s="373"/>
      <c r="AT38" s="148" t="s">
        <v>4129</v>
      </c>
      <c r="AU38" s="439">
        <f t="shared" si="1"/>
        <v>0</v>
      </c>
      <c r="AV38" s="454">
        <f t="shared" si="2"/>
        <v>0</v>
      </c>
      <c r="AW38" s="455">
        <f t="shared" si="3"/>
        <v>0</v>
      </c>
      <c r="AX38" s="456">
        <f t="shared" si="4"/>
        <v>0</v>
      </c>
      <c r="AY38" s="457"/>
      <c r="AZ38" s="424">
        <v>0</v>
      </c>
      <c r="BA38" s="424">
        <v>0</v>
      </c>
      <c r="BB38" s="424">
        <v>0</v>
      </c>
      <c r="BC38" s="424">
        <v>0</v>
      </c>
      <c r="BD38" s="424">
        <v>0</v>
      </c>
      <c r="BE38" s="424">
        <v>0</v>
      </c>
      <c r="BF38" s="417">
        <v>0</v>
      </c>
      <c r="BG38" s="417">
        <v>0</v>
      </c>
      <c r="BH38" s="417">
        <v>0</v>
      </c>
      <c r="BI38" s="417">
        <v>0</v>
      </c>
      <c r="BJ38" s="417">
        <v>0</v>
      </c>
      <c r="BK38" s="417">
        <v>0</v>
      </c>
      <c r="BL38" s="417">
        <v>0</v>
      </c>
      <c r="BM38" s="417">
        <v>0</v>
      </c>
      <c r="BN38" s="417">
        <v>0</v>
      </c>
      <c r="BO38" s="417">
        <v>0</v>
      </c>
      <c r="BP38" s="417">
        <v>0</v>
      </c>
      <c r="BQ38" s="417">
        <v>0</v>
      </c>
      <c r="BR38" s="417">
        <v>0</v>
      </c>
      <c r="BS38" s="417">
        <v>0</v>
      </c>
      <c r="BT38" s="417">
        <v>0</v>
      </c>
      <c r="BU38" s="417">
        <v>0</v>
      </c>
      <c r="BV38" s="417">
        <v>0</v>
      </c>
      <c r="BW38" s="417">
        <v>0</v>
      </c>
      <c r="BX38" s="417">
        <v>0</v>
      </c>
      <c r="BY38" s="417">
        <v>0</v>
      </c>
      <c r="BZ38" s="417">
        <v>0</v>
      </c>
      <c r="CA38" s="417">
        <v>0</v>
      </c>
      <c r="CB38" s="417">
        <v>0</v>
      </c>
      <c r="CC38" s="417">
        <v>0</v>
      </c>
      <c r="CD38" s="417">
        <v>0</v>
      </c>
      <c r="CE38" s="417">
        <v>0</v>
      </c>
      <c r="CF38" s="417">
        <v>0</v>
      </c>
      <c r="CG38" s="417">
        <v>0</v>
      </c>
      <c r="CH38" s="417">
        <v>0</v>
      </c>
      <c r="CI38" s="417">
        <v>0</v>
      </c>
      <c r="CJ38" s="417">
        <v>0</v>
      </c>
      <c r="CK38" s="417">
        <v>0</v>
      </c>
      <c r="CL38" s="417">
        <v>0</v>
      </c>
      <c r="CM38" s="420">
        <v>0</v>
      </c>
      <c r="CN38" s="420">
        <v>0</v>
      </c>
      <c r="CO38" s="420">
        <v>0</v>
      </c>
      <c r="CP38" s="420">
        <v>0</v>
      </c>
    </row>
    <row r="39" spans="1:94" s="440" customFormat="1" ht="99.95" customHeight="1" x14ac:dyDescent="0.25">
      <c r="A39" s="167">
        <v>19</v>
      </c>
      <c r="B39" s="167" t="s">
        <v>30</v>
      </c>
      <c r="C39" s="167">
        <v>1905</v>
      </c>
      <c r="D39" s="167" t="s">
        <v>1856</v>
      </c>
      <c r="E39" s="350" t="s">
        <v>33</v>
      </c>
      <c r="F39" s="167" t="s">
        <v>1857</v>
      </c>
      <c r="G39" s="368">
        <v>9</v>
      </c>
      <c r="H39" s="351" t="s">
        <v>1858</v>
      </c>
      <c r="I39" s="378" t="s">
        <v>2077</v>
      </c>
      <c r="J39" s="148">
        <v>20</v>
      </c>
      <c r="K39" s="352" t="s">
        <v>1920</v>
      </c>
      <c r="L39" s="352" t="s">
        <v>1924</v>
      </c>
      <c r="M39" s="353" t="s">
        <v>1925</v>
      </c>
      <c r="N39" s="378" t="s">
        <v>2077</v>
      </c>
      <c r="O39" s="148">
        <v>20</v>
      </c>
      <c r="P39" s="448">
        <v>2021004250602</v>
      </c>
      <c r="Q39" s="354" t="s">
        <v>1859</v>
      </c>
      <c r="R39" s="447">
        <v>1905026</v>
      </c>
      <c r="S39" s="158" t="s">
        <v>2171</v>
      </c>
      <c r="T39" s="355" t="s">
        <v>2172</v>
      </c>
      <c r="U39" s="355" t="s">
        <v>2052</v>
      </c>
      <c r="V39" s="148">
        <v>50</v>
      </c>
      <c r="W39" s="355" t="s">
        <v>2193</v>
      </c>
      <c r="X39" s="458" t="s">
        <v>1757</v>
      </c>
      <c r="Y39" s="148" t="s">
        <v>3841</v>
      </c>
      <c r="Z39" s="148" t="s">
        <v>2965</v>
      </c>
      <c r="AA39" s="367" t="s">
        <v>4149</v>
      </c>
      <c r="AB39" s="390" t="s">
        <v>1865</v>
      </c>
      <c r="AC39" s="378" t="s">
        <v>4133</v>
      </c>
      <c r="AD39" s="352" t="s">
        <v>1534</v>
      </c>
      <c r="AE39" s="352" t="s">
        <v>1546</v>
      </c>
      <c r="AF39" s="352" t="s">
        <v>1926</v>
      </c>
      <c r="AG39" s="368" t="s">
        <v>4076</v>
      </c>
      <c r="AH39" s="368" t="s">
        <v>4134</v>
      </c>
      <c r="AI39" s="468"/>
      <c r="AJ39" s="158">
        <v>6</v>
      </c>
      <c r="AK39" s="361" t="s">
        <v>1664</v>
      </c>
      <c r="AL39" s="461">
        <v>0</v>
      </c>
      <c r="AM39" s="453">
        <v>1</v>
      </c>
      <c r="AN39" s="366" t="b">
        <f t="shared" si="0"/>
        <v>1</v>
      </c>
      <c r="AO39" s="370">
        <v>0</v>
      </c>
      <c r="AP39" s="370">
        <v>1</v>
      </c>
      <c r="AQ39" s="352">
        <v>0</v>
      </c>
      <c r="AR39" s="352">
        <v>0</v>
      </c>
      <c r="AS39" s="372" t="s">
        <v>4150</v>
      </c>
      <c r="AT39" s="148" t="s">
        <v>4129</v>
      </c>
      <c r="AU39" s="439">
        <f t="shared" si="1"/>
        <v>113955336</v>
      </c>
      <c r="AV39" s="454">
        <f t="shared" si="2"/>
        <v>0</v>
      </c>
      <c r="AW39" s="455">
        <f t="shared" si="3"/>
        <v>0</v>
      </c>
      <c r="AX39" s="456">
        <f t="shared" si="4"/>
        <v>113955336</v>
      </c>
      <c r="AY39" s="457"/>
      <c r="AZ39" s="424">
        <v>0</v>
      </c>
      <c r="BA39" s="424">
        <v>0</v>
      </c>
      <c r="BB39" s="424">
        <v>0</v>
      </c>
      <c r="BC39" s="424">
        <v>0</v>
      </c>
      <c r="BD39" s="424">
        <v>0</v>
      </c>
      <c r="BE39" s="424">
        <v>0</v>
      </c>
      <c r="BF39" s="417">
        <v>0</v>
      </c>
      <c r="BG39" s="417">
        <v>0</v>
      </c>
      <c r="BH39" s="417">
        <v>0</v>
      </c>
      <c r="BI39" s="417">
        <v>0</v>
      </c>
      <c r="BJ39" s="417">
        <v>0</v>
      </c>
      <c r="BK39" s="417">
        <v>0</v>
      </c>
      <c r="BL39" s="417">
        <v>0</v>
      </c>
      <c r="BM39" s="417">
        <v>0</v>
      </c>
      <c r="BN39" s="417">
        <v>0</v>
      </c>
      <c r="BO39" s="417">
        <v>0</v>
      </c>
      <c r="BP39" s="417">
        <v>0</v>
      </c>
      <c r="BQ39" s="417">
        <v>0</v>
      </c>
      <c r="BR39" s="417">
        <v>0</v>
      </c>
      <c r="BS39" s="417">
        <v>0</v>
      </c>
      <c r="BT39" s="417">
        <v>0</v>
      </c>
      <c r="BU39" s="417">
        <v>0</v>
      </c>
      <c r="BV39" s="417">
        <v>0</v>
      </c>
      <c r="BW39" s="417">
        <v>0</v>
      </c>
      <c r="BX39" s="417">
        <v>0</v>
      </c>
      <c r="BY39" s="417">
        <v>0</v>
      </c>
      <c r="BZ39" s="417">
        <v>0</v>
      </c>
      <c r="CA39" s="417">
        <v>0</v>
      </c>
      <c r="CB39" s="417">
        <v>0</v>
      </c>
      <c r="CC39" s="417">
        <v>0</v>
      </c>
      <c r="CD39" s="417">
        <v>0</v>
      </c>
      <c r="CE39" s="417">
        <v>0</v>
      </c>
      <c r="CF39" s="417">
        <v>0</v>
      </c>
      <c r="CG39" s="417">
        <v>0</v>
      </c>
      <c r="CH39" s="417">
        <v>0</v>
      </c>
      <c r="CI39" s="417">
        <v>0</v>
      </c>
      <c r="CJ39" s="417">
        <v>0</v>
      </c>
      <c r="CK39" s="417">
        <v>0</v>
      </c>
      <c r="CL39" s="417">
        <v>0</v>
      </c>
      <c r="CM39" s="420">
        <v>0</v>
      </c>
      <c r="CN39" s="420">
        <v>0</v>
      </c>
      <c r="CO39" s="420">
        <v>113955336</v>
      </c>
      <c r="CP39" s="420">
        <v>0</v>
      </c>
    </row>
    <row r="40" spans="1:94" s="440" customFormat="1" ht="99.95" customHeight="1" x14ac:dyDescent="0.25">
      <c r="A40" s="167">
        <v>19</v>
      </c>
      <c r="B40" s="167" t="s">
        <v>30</v>
      </c>
      <c r="C40" s="167">
        <v>1905</v>
      </c>
      <c r="D40" s="167" t="s">
        <v>1856</v>
      </c>
      <c r="E40" s="350" t="s">
        <v>33</v>
      </c>
      <c r="F40" s="167" t="s">
        <v>1857</v>
      </c>
      <c r="G40" s="368">
        <v>9</v>
      </c>
      <c r="H40" s="351" t="s">
        <v>1858</v>
      </c>
      <c r="I40" s="378" t="s">
        <v>2077</v>
      </c>
      <c r="J40" s="148">
        <v>20</v>
      </c>
      <c r="K40" s="352" t="s">
        <v>1920</v>
      </c>
      <c r="L40" s="352" t="s">
        <v>1924</v>
      </c>
      <c r="M40" s="353" t="s">
        <v>1925</v>
      </c>
      <c r="N40" s="378" t="s">
        <v>2077</v>
      </c>
      <c r="O40" s="148">
        <v>20</v>
      </c>
      <c r="P40" s="448">
        <v>2021004250602</v>
      </c>
      <c r="Q40" s="354" t="s">
        <v>1859</v>
      </c>
      <c r="R40" s="447">
        <v>1905026</v>
      </c>
      <c r="S40" s="158" t="s">
        <v>2171</v>
      </c>
      <c r="T40" s="355" t="s">
        <v>2172</v>
      </c>
      <c r="U40" s="355" t="s">
        <v>2052</v>
      </c>
      <c r="V40" s="148">
        <v>50</v>
      </c>
      <c r="W40" s="355" t="s">
        <v>2193</v>
      </c>
      <c r="X40" s="458" t="s">
        <v>1757</v>
      </c>
      <c r="Y40" s="373"/>
      <c r="Z40" s="373"/>
      <c r="AA40" s="367" t="s">
        <v>4149</v>
      </c>
      <c r="AB40" s="474" t="s">
        <v>1860</v>
      </c>
      <c r="AC40" s="432"/>
      <c r="AD40" s="352" t="s">
        <v>1534</v>
      </c>
      <c r="AE40" s="352" t="s">
        <v>1536</v>
      </c>
      <c r="AF40" s="352" t="s">
        <v>1926</v>
      </c>
      <c r="AG40" s="368" t="s">
        <v>4076</v>
      </c>
      <c r="AH40" s="368" t="s">
        <v>4134</v>
      </c>
      <c r="AI40" s="468"/>
      <c r="AJ40" s="158">
        <v>6</v>
      </c>
      <c r="AK40" s="363" t="s">
        <v>1666</v>
      </c>
      <c r="AL40" s="461">
        <v>100</v>
      </c>
      <c r="AM40" s="453">
        <v>50</v>
      </c>
      <c r="AN40" s="366" t="b">
        <f t="shared" si="0"/>
        <v>1</v>
      </c>
      <c r="AO40" s="370">
        <v>10</v>
      </c>
      <c r="AP40" s="370">
        <v>40</v>
      </c>
      <c r="AQ40" s="352">
        <v>0</v>
      </c>
      <c r="AR40" s="352">
        <v>0</v>
      </c>
      <c r="AS40" s="373"/>
      <c r="AT40" s="148" t="s">
        <v>4129</v>
      </c>
      <c r="AU40" s="439">
        <f t="shared" si="1"/>
        <v>0</v>
      </c>
      <c r="AV40" s="454">
        <f t="shared" si="2"/>
        <v>0</v>
      </c>
      <c r="AW40" s="455">
        <f t="shared" si="3"/>
        <v>0</v>
      </c>
      <c r="AX40" s="456">
        <f t="shared" si="4"/>
        <v>0</v>
      </c>
      <c r="AY40" s="457"/>
      <c r="AZ40" s="424">
        <v>0</v>
      </c>
      <c r="BA40" s="424">
        <v>0</v>
      </c>
      <c r="BB40" s="424">
        <v>0</v>
      </c>
      <c r="BC40" s="424">
        <v>0</v>
      </c>
      <c r="BD40" s="424">
        <v>0</v>
      </c>
      <c r="BE40" s="424">
        <v>0</v>
      </c>
      <c r="BF40" s="417">
        <v>0</v>
      </c>
      <c r="BG40" s="417">
        <v>0</v>
      </c>
      <c r="BH40" s="417">
        <v>0</v>
      </c>
      <c r="BI40" s="417">
        <v>0</v>
      </c>
      <c r="BJ40" s="417">
        <v>0</v>
      </c>
      <c r="BK40" s="417">
        <v>0</v>
      </c>
      <c r="BL40" s="417">
        <v>0</v>
      </c>
      <c r="BM40" s="417">
        <v>0</v>
      </c>
      <c r="BN40" s="417">
        <v>0</v>
      </c>
      <c r="BO40" s="417">
        <v>0</v>
      </c>
      <c r="BP40" s="417">
        <v>0</v>
      </c>
      <c r="BQ40" s="417">
        <v>0</v>
      </c>
      <c r="BR40" s="417">
        <v>0</v>
      </c>
      <c r="BS40" s="417">
        <v>0</v>
      </c>
      <c r="BT40" s="417">
        <v>0</v>
      </c>
      <c r="BU40" s="417">
        <v>0</v>
      </c>
      <c r="BV40" s="417">
        <v>0</v>
      </c>
      <c r="BW40" s="417">
        <v>0</v>
      </c>
      <c r="BX40" s="417">
        <v>0</v>
      </c>
      <c r="BY40" s="417">
        <v>0</v>
      </c>
      <c r="BZ40" s="417">
        <v>0</v>
      </c>
      <c r="CA40" s="417">
        <v>0</v>
      </c>
      <c r="CB40" s="417">
        <v>0</v>
      </c>
      <c r="CC40" s="417">
        <v>0</v>
      </c>
      <c r="CD40" s="417">
        <v>0</v>
      </c>
      <c r="CE40" s="417">
        <v>0</v>
      </c>
      <c r="CF40" s="417">
        <v>0</v>
      </c>
      <c r="CG40" s="417">
        <v>0</v>
      </c>
      <c r="CH40" s="417">
        <v>0</v>
      </c>
      <c r="CI40" s="417">
        <v>0</v>
      </c>
      <c r="CJ40" s="417">
        <v>0</v>
      </c>
      <c r="CK40" s="417">
        <v>0</v>
      </c>
      <c r="CL40" s="417">
        <v>0</v>
      </c>
      <c r="CM40" s="420">
        <v>0</v>
      </c>
      <c r="CN40" s="420">
        <v>0</v>
      </c>
      <c r="CO40" s="420">
        <v>0</v>
      </c>
      <c r="CP40" s="420">
        <v>0</v>
      </c>
    </row>
    <row r="41" spans="1:94" s="440" customFormat="1" ht="99.95" customHeight="1" x14ac:dyDescent="0.25">
      <c r="A41" s="167">
        <v>19</v>
      </c>
      <c r="B41" s="167" t="s">
        <v>30</v>
      </c>
      <c r="C41" s="167">
        <v>1905</v>
      </c>
      <c r="D41" s="167" t="s">
        <v>1856</v>
      </c>
      <c r="E41" s="350" t="s">
        <v>33</v>
      </c>
      <c r="F41" s="167" t="s">
        <v>1857</v>
      </c>
      <c r="G41" s="368">
        <v>9</v>
      </c>
      <c r="H41" s="351" t="s">
        <v>1858</v>
      </c>
      <c r="I41" s="378" t="s">
        <v>2077</v>
      </c>
      <c r="J41" s="148">
        <v>20</v>
      </c>
      <c r="K41" s="352" t="s">
        <v>1920</v>
      </c>
      <c r="L41" s="352" t="s">
        <v>1924</v>
      </c>
      <c r="M41" s="353" t="s">
        <v>1925</v>
      </c>
      <c r="N41" s="378" t="s">
        <v>2077</v>
      </c>
      <c r="O41" s="148">
        <v>20</v>
      </c>
      <c r="P41" s="448">
        <v>2021004250602</v>
      </c>
      <c r="Q41" s="354" t="s">
        <v>1859</v>
      </c>
      <c r="R41" s="447">
        <v>1905026</v>
      </c>
      <c r="S41" s="158" t="s">
        <v>2171</v>
      </c>
      <c r="T41" s="355" t="s">
        <v>2172</v>
      </c>
      <c r="U41" s="355" t="s">
        <v>2052</v>
      </c>
      <c r="V41" s="148">
        <v>50</v>
      </c>
      <c r="W41" s="355" t="s">
        <v>2193</v>
      </c>
      <c r="X41" s="458" t="s">
        <v>1757</v>
      </c>
      <c r="Y41" s="373"/>
      <c r="Z41" s="373"/>
      <c r="AA41" s="367" t="s">
        <v>4149</v>
      </c>
      <c r="AB41" s="474" t="s">
        <v>1861</v>
      </c>
      <c r="AC41" s="432"/>
      <c r="AD41" s="352" t="s">
        <v>1534</v>
      </c>
      <c r="AE41" s="352" t="s">
        <v>1535</v>
      </c>
      <c r="AF41" s="352" t="s">
        <v>1926</v>
      </c>
      <c r="AG41" s="368" t="s">
        <v>4076</v>
      </c>
      <c r="AH41" s="368" t="s">
        <v>4134</v>
      </c>
      <c r="AI41" s="468"/>
      <c r="AJ41" s="158">
        <v>6</v>
      </c>
      <c r="AK41" s="361" t="s">
        <v>1664</v>
      </c>
      <c r="AL41" s="461">
        <v>0</v>
      </c>
      <c r="AM41" s="453">
        <v>1</v>
      </c>
      <c r="AN41" s="366" t="b">
        <f t="shared" si="0"/>
        <v>1</v>
      </c>
      <c r="AO41" s="370">
        <v>0</v>
      </c>
      <c r="AP41" s="370">
        <v>1</v>
      </c>
      <c r="AQ41" s="352">
        <v>0</v>
      </c>
      <c r="AR41" s="352">
        <v>0</v>
      </c>
      <c r="AS41" s="373"/>
      <c r="AT41" s="148" t="s">
        <v>4129</v>
      </c>
      <c r="AU41" s="439">
        <f t="shared" si="1"/>
        <v>0</v>
      </c>
      <c r="AV41" s="454">
        <f t="shared" si="2"/>
        <v>0</v>
      </c>
      <c r="AW41" s="455">
        <f t="shared" si="3"/>
        <v>0</v>
      </c>
      <c r="AX41" s="456">
        <f t="shared" si="4"/>
        <v>0</v>
      </c>
      <c r="AY41" s="457"/>
      <c r="AZ41" s="424">
        <v>0</v>
      </c>
      <c r="BA41" s="424">
        <v>0</v>
      </c>
      <c r="BB41" s="424">
        <v>0</v>
      </c>
      <c r="BC41" s="424">
        <v>0</v>
      </c>
      <c r="BD41" s="424">
        <v>0</v>
      </c>
      <c r="BE41" s="424">
        <v>0</v>
      </c>
      <c r="BF41" s="417">
        <v>0</v>
      </c>
      <c r="BG41" s="417">
        <v>0</v>
      </c>
      <c r="BH41" s="417">
        <v>0</v>
      </c>
      <c r="BI41" s="417">
        <v>0</v>
      </c>
      <c r="BJ41" s="417">
        <v>0</v>
      </c>
      <c r="BK41" s="417">
        <v>0</v>
      </c>
      <c r="BL41" s="417">
        <v>0</v>
      </c>
      <c r="BM41" s="417">
        <v>0</v>
      </c>
      <c r="BN41" s="417">
        <v>0</v>
      </c>
      <c r="BO41" s="417">
        <v>0</v>
      </c>
      <c r="BP41" s="417">
        <v>0</v>
      </c>
      <c r="BQ41" s="417">
        <v>0</v>
      </c>
      <c r="BR41" s="417">
        <v>0</v>
      </c>
      <c r="BS41" s="417">
        <v>0</v>
      </c>
      <c r="BT41" s="417">
        <v>0</v>
      </c>
      <c r="BU41" s="417">
        <v>0</v>
      </c>
      <c r="BV41" s="417">
        <v>0</v>
      </c>
      <c r="BW41" s="417">
        <v>0</v>
      </c>
      <c r="BX41" s="417">
        <v>0</v>
      </c>
      <c r="BY41" s="417">
        <v>0</v>
      </c>
      <c r="BZ41" s="417">
        <v>0</v>
      </c>
      <c r="CA41" s="417">
        <v>0</v>
      </c>
      <c r="CB41" s="417">
        <v>0</v>
      </c>
      <c r="CC41" s="417">
        <v>0</v>
      </c>
      <c r="CD41" s="417">
        <v>0</v>
      </c>
      <c r="CE41" s="417">
        <v>0</v>
      </c>
      <c r="CF41" s="417">
        <v>0</v>
      </c>
      <c r="CG41" s="417">
        <v>0</v>
      </c>
      <c r="CH41" s="417">
        <v>0</v>
      </c>
      <c r="CI41" s="417">
        <v>0</v>
      </c>
      <c r="CJ41" s="417">
        <v>0</v>
      </c>
      <c r="CK41" s="417">
        <v>0</v>
      </c>
      <c r="CL41" s="417">
        <v>0</v>
      </c>
      <c r="CM41" s="420">
        <v>0</v>
      </c>
      <c r="CN41" s="420">
        <v>0</v>
      </c>
      <c r="CO41" s="420">
        <v>0</v>
      </c>
      <c r="CP41" s="420">
        <v>0</v>
      </c>
    </row>
    <row r="42" spans="1:94" s="440" customFormat="1" ht="99.95" customHeight="1" x14ac:dyDescent="0.25">
      <c r="A42" s="167">
        <v>19</v>
      </c>
      <c r="B42" s="167" t="s">
        <v>30</v>
      </c>
      <c r="C42" s="167">
        <v>1905</v>
      </c>
      <c r="D42" s="167" t="s">
        <v>1784</v>
      </c>
      <c r="E42" s="350" t="s">
        <v>33</v>
      </c>
      <c r="F42" s="167" t="s">
        <v>1659</v>
      </c>
      <c r="G42" s="368">
        <v>25</v>
      </c>
      <c r="H42" s="351" t="s">
        <v>1833</v>
      </c>
      <c r="I42" s="378" t="s">
        <v>2077</v>
      </c>
      <c r="J42" s="148">
        <v>10</v>
      </c>
      <c r="K42" s="352" t="s">
        <v>1930</v>
      </c>
      <c r="L42" s="352" t="s">
        <v>1931</v>
      </c>
      <c r="M42" s="353" t="s">
        <v>1932</v>
      </c>
      <c r="N42" s="378" t="s">
        <v>2077</v>
      </c>
      <c r="O42" s="148">
        <v>10</v>
      </c>
      <c r="P42" s="448">
        <v>2021004250587</v>
      </c>
      <c r="Q42" s="354" t="s">
        <v>1834</v>
      </c>
      <c r="R42" s="447">
        <v>1905022</v>
      </c>
      <c r="S42" s="158" t="s">
        <v>2156</v>
      </c>
      <c r="T42" s="355" t="s">
        <v>2157</v>
      </c>
      <c r="U42" s="355" t="s">
        <v>2049</v>
      </c>
      <c r="V42" s="148">
        <v>10</v>
      </c>
      <c r="W42" s="355" t="s">
        <v>2194</v>
      </c>
      <c r="X42" s="458" t="s">
        <v>1757</v>
      </c>
      <c r="Y42" s="148" t="s">
        <v>3841</v>
      </c>
      <c r="Z42" s="148" t="s">
        <v>2965</v>
      </c>
      <c r="AA42" s="367" t="s">
        <v>4151</v>
      </c>
      <c r="AB42" s="474" t="s">
        <v>1835</v>
      </c>
      <c r="AC42" s="378" t="s">
        <v>4152</v>
      </c>
      <c r="AD42" s="352" t="s">
        <v>1534</v>
      </c>
      <c r="AE42" s="352" t="s">
        <v>1536</v>
      </c>
      <c r="AF42" s="352" t="s">
        <v>1933</v>
      </c>
      <c r="AG42" s="368" t="s">
        <v>4153</v>
      </c>
      <c r="AH42" s="368" t="s">
        <v>4154</v>
      </c>
      <c r="AI42" s="468"/>
      <c r="AJ42" s="158">
        <v>6</v>
      </c>
      <c r="AK42" s="361" t="s">
        <v>1664</v>
      </c>
      <c r="AL42" s="461">
        <v>116</v>
      </c>
      <c r="AM42" s="453">
        <v>10</v>
      </c>
      <c r="AN42" s="366" t="b">
        <f t="shared" si="0"/>
        <v>1</v>
      </c>
      <c r="AO42" s="370">
        <v>1</v>
      </c>
      <c r="AP42" s="370">
        <v>9</v>
      </c>
      <c r="AQ42" s="352">
        <v>0</v>
      </c>
      <c r="AR42" s="352">
        <v>0</v>
      </c>
      <c r="AS42" s="372" t="s">
        <v>4155</v>
      </c>
      <c r="AT42" s="148" t="s">
        <v>4129</v>
      </c>
      <c r="AU42" s="439">
        <f t="shared" si="1"/>
        <v>290581632</v>
      </c>
      <c r="AV42" s="454">
        <f t="shared" si="2"/>
        <v>0</v>
      </c>
      <c r="AW42" s="455">
        <f t="shared" si="3"/>
        <v>0</v>
      </c>
      <c r="AX42" s="456">
        <f t="shared" si="4"/>
        <v>290581632</v>
      </c>
      <c r="AY42" s="457"/>
      <c r="AZ42" s="424">
        <v>0</v>
      </c>
      <c r="BA42" s="424">
        <v>0</v>
      </c>
      <c r="BB42" s="424">
        <v>0</v>
      </c>
      <c r="BC42" s="424">
        <v>0</v>
      </c>
      <c r="BD42" s="424">
        <v>0</v>
      </c>
      <c r="BE42" s="424">
        <v>0</v>
      </c>
      <c r="BF42" s="417">
        <v>0</v>
      </c>
      <c r="BG42" s="417">
        <v>0</v>
      </c>
      <c r="BH42" s="417">
        <v>0</v>
      </c>
      <c r="BI42" s="417">
        <v>0</v>
      </c>
      <c r="BJ42" s="417">
        <v>0</v>
      </c>
      <c r="BK42" s="417">
        <v>0</v>
      </c>
      <c r="BL42" s="417">
        <v>0</v>
      </c>
      <c r="BM42" s="417">
        <v>0</v>
      </c>
      <c r="BN42" s="417">
        <v>0</v>
      </c>
      <c r="BO42" s="417">
        <v>0</v>
      </c>
      <c r="BP42" s="417">
        <v>0</v>
      </c>
      <c r="BQ42" s="417">
        <v>0</v>
      </c>
      <c r="BR42" s="417">
        <v>0</v>
      </c>
      <c r="BS42" s="417">
        <v>0</v>
      </c>
      <c r="BT42" s="417">
        <v>0</v>
      </c>
      <c r="BU42" s="417">
        <v>0</v>
      </c>
      <c r="BV42" s="417">
        <v>0</v>
      </c>
      <c r="BW42" s="417">
        <v>0</v>
      </c>
      <c r="BX42" s="417">
        <v>0</v>
      </c>
      <c r="BY42" s="417">
        <v>0</v>
      </c>
      <c r="BZ42" s="417">
        <v>0</v>
      </c>
      <c r="CA42" s="417">
        <v>0</v>
      </c>
      <c r="CB42" s="417">
        <v>0</v>
      </c>
      <c r="CC42" s="417">
        <v>0</v>
      </c>
      <c r="CD42" s="417">
        <v>0</v>
      </c>
      <c r="CE42" s="417">
        <v>0</v>
      </c>
      <c r="CF42" s="417">
        <v>0</v>
      </c>
      <c r="CG42" s="417">
        <v>0</v>
      </c>
      <c r="CH42" s="417">
        <v>0</v>
      </c>
      <c r="CI42" s="417">
        <v>0</v>
      </c>
      <c r="CJ42" s="417">
        <v>0</v>
      </c>
      <c r="CK42" s="417">
        <v>0</v>
      </c>
      <c r="CL42" s="417">
        <v>0</v>
      </c>
      <c r="CM42" s="420">
        <v>0</v>
      </c>
      <c r="CN42" s="420">
        <v>0</v>
      </c>
      <c r="CO42" s="420">
        <v>290581632</v>
      </c>
      <c r="CP42" s="420">
        <v>0</v>
      </c>
    </row>
    <row r="43" spans="1:94" s="440" customFormat="1" ht="99.95" customHeight="1" x14ac:dyDescent="0.25">
      <c r="A43" s="167">
        <v>19</v>
      </c>
      <c r="B43" s="167" t="s">
        <v>30</v>
      </c>
      <c r="C43" s="167">
        <v>1905</v>
      </c>
      <c r="D43" s="167" t="s">
        <v>1784</v>
      </c>
      <c r="E43" s="350" t="s">
        <v>33</v>
      </c>
      <c r="F43" s="167" t="s">
        <v>1659</v>
      </c>
      <c r="G43" s="368">
        <v>25</v>
      </c>
      <c r="H43" s="351" t="s">
        <v>1833</v>
      </c>
      <c r="I43" s="378" t="s">
        <v>2077</v>
      </c>
      <c r="J43" s="148">
        <v>10</v>
      </c>
      <c r="K43" s="352" t="s">
        <v>1930</v>
      </c>
      <c r="L43" s="352" t="s">
        <v>1931</v>
      </c>
      <c r="M43" s="353" t="s">
        <v>1932</v>
      </c>
      <c r="N43" s="378" t="s">
        <v>2077</v>
      </c>
      <c r="O43" s="148">
        <v>10</v>
      </c>
      <c r="P43" s="448">
        <v>2021004250587</v>
      </c>
      <c r="Q43" s="354" t="s">
        <v>1834</v>
      </c>
      <c r="R43" s="447">
        <v>1905022</v>
      </c>
      <c r="S43" s="158" t="s">
        <v>2156</v>
      </c>
      <c r="T43" s="355" t="s">
        <v>2157</v>
      </c>
      <c r="U43" s="355" t="s">
        <v>2049</v>
      </c>
      <c r="V43" s="148">
        <v>10</v>
      </c>
      <c r="W43" s="355" t="s">
        <v>2194</v>
      </c>
      <c r="X43" s="458" t="s">
        <v>1757</v>
      </c>
      <c r="Y43" s="373"/>
      <c r="Z43" s="373"/>
      <c r="AA43" s="367" t="s">
        <v>4151</v>
      </c>
      <c r="AB43" s="474" t="s">
        <v>1836</v>
      </c>
      <c r="AC43" s="432"/>
      <c r="AD43" s="396" t="s">
        <v>1518</v>
      </c>
      <c r="AE43" s="396" t="s">
        <v>1524</v>
      </c>
      <c r="AF43" s="396" t="s">
        <v>1933</v>
      </c>
      <c r="AG43" s="373"/>
      <c r="AH43" s="373"/>
      <c r="AI43" s="468"/>
      <c r="AJ43" s="158">
        <v>6</v>
      </c>
      <c r="AK43" s="361" t="s">
        <v>1664</v>
      </c>
      <c r="AL43" s="461">
        <v>30</v>
      </c>
      <c r="AM43" s="453">
        <v>0</v>
      </c>
      <c r="AN43" s="366" t="b">
        <f t="shared" si="0"/>
        <v>1</v>
      </c>
      <c r="AO43" s="370">
        <v>0</v>
      </c>
      <c r="AP43" s="370">
        <v>0</v>
      </c>
      <c r="AQ43" s="352">
        <v>0</v>
      </c>
      <c r="AR43" s="352">
        <v>0</v>
      </c>
      <c r="AS43" s="373"/>
      <c r="AT43" s="148" t="s">
        <v>4129</v>
      </c>
      <c r="AU43" s="439">
        <f t="shared" si="1"/>
        <v>0</v>
      </c>
      <c r="AV43" s="454">
        <f t="shared" si="2"/>
        <v>0</v>
      </c>
      <c r="AW43" s="455">
        <f t="shared" si="3"/>
        <v>0</v>
      </c>
      <c r="AX43" s="456">
        <f t="shared" si="4"/>
        <v>0</v>
      </c>
      <c r="AY43" s="457"/>
      <c r="AZ43" s="424">
        <v>0</v>
      </c>
      <c r="BA43" s="424">
        <v>0</v>
      </c>
      <c r="BB43" s="424">
        <v>0</v>
      </c>
      <c r="BC43" s="424">
        <v>0</v>
      </c>
      <c r="BD43" s="424">
        <v>0</v>
      </c>
      <c r="BE43" s="424">
        <v>0</v>
      </c>
      <c r="BF43" s="417">
        <v>0</v>
      </c>
      <c r="BG43" s="417">
        <v>0</v>
      </c>
      <c r="BH43" s="417">
        <v>0</v>
      </c>
      <c r="BI43" s="417">
        <v>0</v>
      </c>
      <c r="BJ43" s="417">
        <v>0</v>
      </c>
      <c r="BK43" s="417">
        <v>0</v>
      </c>
      <c r="BL43" s="417">
        <v>0</v>
      </c>
      <c r="BM43" s="417">
        <v>0</v>
      </c>
      <c r="BN43" s="417">
        <v>0</v>
      </c>
      <c r="BO43" s="417">
        <v>0</v>
      </c>
      <c r="BP43" s="417">
        <v>0</v>
      </c>
      <c r="BQ43" s="417">
        <v>0</v>
      </c>
      <c r="BR43" s="417">
        <v>0</v>
      </c>
      <c r="BS43" s="417">
        <v>0</v>
      </c>
      <c r="BT43" s="417">
        <v>0</v>
      </c>
      <c r="BU43" s="417">
        <v>0</v>
      </c>
      <c r="BV43" s="417">
        <v>0</v>
      </c>
      <c r="BW43" s="417">
        <v>0</v>
      </c>
      <c r="BX43" s="417">
        <v>0</v>
      </c>
      <c r="BY43" s="417">
        <v>0</v>
      </c>
      <c r="BZ43" s="417">
        <v>0</v>
      </c>
      <c r="CA43" s="417">
        <v>0</v>
      </c>
      <c r="CB43" s="417">
        <v>0</v>
      </c>
      <c r="CC43" s="417">
        <v>0</v>
      </c>
      <c r="CD43" s="417">
        <v>0</v>
      </c>
      <c r="CE43" s="417">
        <v>0</v>
      </c>
      <c r="CF43" s="417">
        <v>0</v>
      </c>
      <c r="CG43" s="417">
        <v>0</v>
      </c>
      <c r="CH43" s="417">
        <v>0</v>
      </c>
      <c r="CI43" s="417">
        <v>0</v>
      </c>
      <c r="CJ43" s="417">
        <v>0</v>
      </c>
      <c r="CK43" s="417">
        <v>0</v>
      </c>
      <c r="CL43" s="417">
        <v>0</v>
      </c>
      <c r="CM43" s="420">
        <v>0</v>
      </c>
      <c r="CN43" s="420">
        <v>0</v>
      </c>
      <c r="CO43" s="420">
        <v>0</v>
      </c>
      <c r="CP43" s="420">
        <v>0</v>
      </c>
    </row>
    <row r="44" spans="1:94" s="440" customFormat="1" ht="99.95" customHeight="1" x14ac:dyDescent="0.25">
      <c r="A44" s="167">
        <v>19</v>
      </c>
      <c r="B44" s="167" t="s">
        <v>30</v>
      </c>
      <c r="C44" s="167">
        <v>1905</v>
      </c>
      <c r="D44" s="167" t="s">
        <v>1784</v>
      </c>
      <c r="E44" s="350" t="s">
        <v>33</v>
      </c>
      <c r="F44" s="167" t="s">
        <v>1659</v>
      </c>
      <c r="G44" s="368">
        <v>25</v>
      </c>
      <c r="H44" s="351" t="s">
        <v>1833</v>
      </c>
      <c r="I44" s="378" t="s">
        <v>2077</v>
      </c>
      <c r="J44" s="148">
        <v>10</v>
      </c>
      <c r="K44" s="352" t="s">
        <v>1930</v>
      </c>
      <c r="L44" s="352" t="s">
        <v>1931</v>
      </c>
      <c r="M44" s="353" t="s">
        <v>1932</v>
      </c>
      <c r="N44" s="378" t="s">
        <v>2077</v>
      </c>
      <c r="O44" s="148">
        <v>10</v>
      </c>
      <c r="P44" s="448">
        <v>2021004250587</v>
      </c>
      <c r="Q44" s="354" t="s">
        <v>1834</v>
      </c>
      <c r="R44" s="447">
        <v>1905022</v>
      </c>
      <c r="S44" s="158" t="s">
        <v>2156</v>
      </c>
      <c r="T44" s="355" t="s">
        <v>2157</v>
      </c>
      <c r="U44" s="355" t="s">
        <v>2049</v>
      </c>
      <c r="V44" s="148">
        <v>10</v>
      </c>
      <c r="W44" s="355" t="s">
        <v>2194</v>
      </c>
      <c r="X44" s="458" t="s">
        <v>1757</v>
      </c>
      <c r="Y44" s="373"/>
      <c r="Z44" s="373"/>
      <c r="AA44" s="367" t="s">
        <v>4151</v>
      </c>
      <c r="AB44" s="474" t="s">
        <v>1837</v>
      </c>
      <c r="AC44" s="432"/>
      <c r="AD44" s="396" t="s">
        <v>1518</v>
      </c>
      <c r="AE44" s="396" t="s">
        <v>1524</v>
      </c>
      <c r="AF44" s="396" t="s">
        <v>1933</v>
      </c>
      <c r="AG44" s="373"/>
      <c r="AH44" s="373"/>
      <c r="AI44" s="468"/>
      <c r="AJ44" s="158">
        <v>6</v>
      </c>
      <c r="AK44" s="361" t="s">
        <v>1664</v>
      </c>
      <c r="AL44" s="362">
        <v>0</v>
      </c>
      <c r="AM44" s="453">
        <v>0</v>
      </c>
      <c r="AN44" s="366" t="b">
        <f t="shared" si="0"/>
        <v>1</v>
      </c>
      <c r="AO44" s="370">
        <v>0</v>
      </c>
      <c r="AP44" s="370">
        <v>0</v>
      </c>
      <c r="AQ44" s="352">
        <v>0</v>
      </c>
      <c r="AR44" s="352">
        <v>0</v>
      </c>
      <c r="AS44" s="373"/>
      <c r="AT44" s="148" t="s">
        <v>4129</v>
      </c>
      <c r="AU44" s="439">
        <f t="shared" si="1"/>
        <v>0</v>
      </c>
      <c r="AV44" s="454">
        <f t="shared" si="2"/>
        <v>0</v>
      </c>
      <c r="AW44" s="455">
        <f t="shared" si="3"/>
        <v>0</v>
      </c>
      <c r="AX44" s="456">
        <f t="shared" si="4"/>
        <v>0</v>
      </c>
      <c r="AY44" s="457"/>
      <c r="AZ44" s="424">
        <v>0</v>
      </c>
      <c r="BA44" s="424">
        <v>0</v>
      </c>
      <c r="BB44" s="424">
        <v>0</v>
      </c>
      <c r="BC44" s="424">
        <v>0</v>
      </c>
      <c r="BD44" s="424">
        <v>0</v>
      </c>
      <c r="BE44" s="424">
        <v>0</v>
      </c>
      <c r="BF44" s="417">
        <v>0</v>
      </c>
      <c r="BG44" s="417">
        <v>0</v>
      </c>
      <c r="BH44" s="417">
        <v>0</v>
      </c>
      <c r="BI44" s="417">
        <v>0</v>
      </c>
      <c r="BJ44" s="417">
        <v>0</v>
      </c>
      <c r="BK44" s="417">
        <v>0</v>
      </c>
      <c r="BL44" s="417">
        <v>0</v>
      </c>
      <c r="BM44" s="417">
        <v>0</v>
      </c>
      <c r="BN44" s="417">
        <v>0</v>
      </c>
      <c r="BO44" s="417">
        <v>0</v>
      </c>
      <c r="BP44" s="417">
        <v>0</v>
      </c>
      <c r="BQ44" s="417">
        <v>0</v>
      </c>
      <c r="BR44" s="417">
        <v>0</v>
      </c>
      <c r="BS44" s="417">
        <v>0</v>
      </c>
      <c r="BT44" s="417">
        <v>0</v>
      </c>
      <c r="BU44" s="417">
        <v>0</v>
      </c>
      <c r="BV44" s="417">
        <v>0</v>
      </c>
      <c r="BW44" s="417">
        <v>0</v>
      </c>
      <c r="BX44" s="417">
        <v>0</v>
      </c>
      <c r="BY44" s="417">
        <v>0</v>
      </c>
      <c r="BZ44" s="417">
        <v>0</v>
      </c>
      <c r="CA44" s="417">
        <v>0</v>
      </c>
      <c r="CB44" s="417">
        <v>0</v>
      </c>
      <c r="CC44" s="417">
        <v>0</v>
      </c>
      <c r="CD44" s="417">
        <v>0</v>
      </c>
      <c r="CE44" s="417">
        <v>0</v>
      </c>
      <c r="CF44" s="417">
        <v>0</v>
      </c>
      <c r="CG44" s="417">
        <v>0</v>
      </c>
      <c r="CH44" s="417">
        <v>0</v>
      </c>
      <c r="CI44" s="417">
        <v>0</v>
      </c>
      <c r="CJ44" s="417">
        <v>0</v>
      </c>
      <c r="CK44" s="417">
        <v>0</v>
      </c>
      <c r="CL44" s="417">
        <v>0</v>
      </c>
      <c r="CM44" s="420">
        <v>0</v>
      </c>
      <c r="CN44" s="420">
        <v>0</v>
      </c>
      <c r="CO44" s="420">
        <v>0</v>
      </c>
      <c r="CP44" s="420">
        <v>0</v>
      </c>
    </row>
    <row r="45" spans="1:94" s="440" customFormat="1" ht="99.95" customHeight="1" x14ac:dyDescent="0.25">
      <c r="A45" s="167">
        <v>19</v>
      </c>
      <c r="B45" s="167" t="s">
        <v>30</v>
      </c>
      <c r="C45" s="167">
        <v>1905</v>
      </c>
      <c r="D45" s="167" t="s">
        <v>1682</v>
      </c>
      <c r="E45" s="350" t="s">
        <v>33</v>
      </c>
      <c r="F45" s="167" t="s">
        <v>34</v>
      </c>
      <c r="G45" s="368">
        <v>27</v>
      </c>
      <c r="H45" s="351" t="s">
        <v>1683</v>
      </c>
      <c r="I45" s="378" t="s">
        <v>2076</v>
      </c>
      <c r="J45" s="148">
        <v>37</v>
      </c>
      <c r="K45" s="352" t="s">
        <v>1934</v>
      </c>
      <c r="L45" s="352" t="s">
        <v>1935</v>
      </c>
      <c r="M45" s="353" t="s">
        <v>150</v>
      </c>
      <c r="N45" s="378" t="s">
        <v>2076</v>
      </c>
      <c r="O45" s="148">
        <v>37</v>
      </c>
      <c r="P45" s="448">
        <v>2021004250581</v>
      </c>
      <c r="Q45" s="354" t="s">
        <v>1684</v>
      </c>
      <c r="R45" s="447">
        <v>4599031</v>
      </c>
      <c r="S45" s="158" t="s">
        <v>2043</v>
      </c>
      <c r="T45" s="355" t="s">
        <v>2044</v>
      </c>
      <c r="U45" s="355" t="s">
        <v>2049</v>
      </c>
      <c r="V45" s="148">
        <v>0.37</v>
      </c>
      <c r="W45" s="355" t="s">
        <v>2195</v>
      </c>
      <c r="X45" s="458" t="s">
        <v>1685</v>
      </c>
      <c r="Y45" s="148" t="s">
        <v>4022</v>
      </c>
      <c r="Z45" s="148" t="s">
        <v>4023</v>
      </c>
      <c r="AA45" s="367" t="s">
        <v>4024</v>
      </c>
      <c r="AB45" s="359" t="s">
        <v>1686</v>
      </c>
      <c r="AC45" s="378" t="s">
        <v>4029</v>
      </c>
      <c r="AD45" s="352" t="s">
        <v>1533</v>
      </c>
      <c r="AE45" s="352" t="s">
        <v>1522</v>
      </c>
      <c r="AF45" s="352" t="s">
        <v>1936</v>
      </c>
      <c r="AG45" s="368" t="s">
        <v>4032</v>
      </c>
      <c r="AH45" s="368" t="s">
        <v>4033</v>
      </c>
      <c r="AI45" s="468"/>
      <c r="AJ45" s="158">
        <v>6</v>
      </c>
      <c r="AK45" s="363" t="s">
        <v>1666</v>
      </c>
      <c r="AL45" s="365">
        <v>100</v>
      </c>
      <c r="AM45" s="453">
        <v>100</v>
      </c>
      <c r="AN45" s="366" t="b">
        <f t="shared" si="0"/>
        <v>1</v>
      </c>
      <c r="AO45" s="370">
        <v>50</v>
      </c>
      <c r="AP45" s="370">
        <v>50</v>
      </c>
      <c r="AQ45" s="352">
        <v>0</v>
      </c>
      <c r="AR45" s="352">
        <v>0</v>
      </c>
      <c r="AS45" s="372" t="s">
        <v>4034</v>
      </c>
      <c r="AT45" s="148" t="s">
        <v>4042</v>
      </c>
      <c r="AU45" s="439">
        <f t="shared" si="1"/>
        <v>327850435</v>
      </c>
      <c r="AV45" s="454">
        <f t="shared" si="2"/>
        <v>327850435</v>
      </c>
      <c r="AW45" s="455">
        <f t="shared" si="3"/>
        <v>0</v>
      </c>
      <c r="AX45" s="456">
        <f t="shared" si="4"/>
        <v>0</v>
      </c>
      <c r="AY45" s="457"/>
      <c r="AZ45" s="424">
        <v>327850435</v>
      </c>
      <c r="BA45" s="424">
        <v>0</v>
      </c>
      <c r="BB45" s="424">
        <v>0</v>
      </c>
      <c r="BC45" s="424">
        <v>0</v>
      </c>
      <c r="BD45" s="424">
        <v>0</v>
      </c>
      <c r="BE45" s="424">
        <v>0</v>
      </c>
      <c r="BF45" s="417">
        <v>0</v>
      </c>
      <c r="BG45" s="417">
        <v>0</v>
      </c>
      <c r="BH45" s="417">
        <v>0</v>
      </c>
      <c r="BI45" s="417">
        <v>0</v>
      </c>
      <c r="BJ45" s="417">
        <v>0</v>
      </c>
      <c r="BK45" s="417">
        <v>0</v>
      </c>
      <c r="BL45" s="417">
        <v>0</v>
      </c>
      <c r="BM45" s="417">
        <v>0</v>
      </c>
      <c r="BN45" s="417">
        <v>0</v>
      </c>
      <c r="BO45" s="417">
        <v>0</v>
      </c>
      <c r="BP45" s="417">
        <v>0</v>
      </c>
      <c r="BQ45" s="417">
        <v>0</v>
      </c>
      <c r="BR45" s="417">
        <v>0</v>
      </c>
      <c r="BS45" s="417">
        <v>0</v>
      </c>
      <c r="BT45" s="417">
        <v>0</v>
      </c>
      <c r="BU45" s="417">
        <v>0</v>
      </c>
      <c r="BV45" s="417">
        <v>0</v>
      </c>
      <c r="BW45" s="417">
        <v>0</v>
      </c>
      <c r="BX45" s="417">
        <v>0</v>
      </c>
      <c r="BY45" s="417">
        <v>0</v>
      </c>
      <c r="BZ45" s="417">
        <v>0</v>
      </c>
      <c r="CA45" s="417">
        <v>0</v>
      </c>
      <c r="CB45" s="417">
        <v>0</v>
      </c>
      <c r="CC45" s="417">
        <v>0</v>
      </c>
      <c r="CD45" s="417">
        <v>0</v>
      </c>
      <c r="CE45" s="417">
        <v>0</v>
      </c>
      <c r="CF45" s="417">
        <v>0</v>
      </c>
      <c r="CG45" s="417">
        <v>0</v>
      </c>
      <c r="CH45" s="417">
        <v>0</v>
      </c>
      <c r="CI45" s="417">
        <v>0</v>
      </c>
      <c r="CJ45" s="417">
        <v>0</v>
      </c>
      <c r="CK45" s="417">
        <v>0</v>
      </c>
      <c r="CL45" s="417">
        <v>0</v>
      </c>
      <c r="CM45" s="420">
        <v>0</v>
      </c>
      <c r="CN45" s="420">
        <v>0</v>
      </c>
      <c r="CO45" s="420">
        <v>0</v>
      </c>
      <c r="CP45" s="420">
        <v>0</v>
      </c>
    </row>
    <row r="46" spans="1:94" s="440" customFormat="1" ht="99.95" customHeight="1" x14ac:dyDescent="0.25">
      <c r="A46" s="167">
        <v>19</v>
      </c>
      <c r="B46" s="167" t="s">
        <v>30</v>
      </c>
      <c r="C46" s="167">
        <v>1905</v>
      </c>
      <c r="D46" s="167" t="s">
        <v>1682</v>
      </c>
      <c r="E46" s="350" t="s">
        <v>33</v>
      </c>
      <c r="F46" s="167" t="s">
        <v>34</v>
      </c>
      <c r="G46" s="368">
        <v>27</v>
      </c>
      <c r="H46" s="351" t="s">
        <v>1683</v>
      </c>
      <c r="I46" s="378" t="s">
        <v>2076</v>
      </c>
      <c r="J46" s="148">
        <v>37</v>
      </c>
      <c r="K46" s="352" t="s">
        <v>1934</v>
      </c>
      <c r="L46" s="352" t="s">
        <v>1935</v>
      </c>
      <c r="M46" s="353" t="s">
        <v>150</v>
      </c>
      <c r="N46" s="378" t="s">
        <v>2076</v>
      </c>
      <c r="O46" s="148">
        <v>37</v>
      </c>
      <c r="P46" s="448">
        <v>2021004250581</v>
      </c>
      <c r="Q46" s="354" t="s">
        <v>1684</v>
      </c>
      <c r="R46" s="447">
        <v>4599031</v>
      </c>
      <c r="S46" s="158" t="s">
        <v>2043</v>
      </c>
      <c r="T46" s="355" t="s">
        <v>2044</v>
      </c>
      <c r="U46" s="355" t="s">
        <v>2049</v>
      </c>
      <c r="V46" s="148">
        <v>0.37</v>
      </c>
      <c r="W46" s="355" t="s">
        <v>2195</v>
      </c>
      <c r="X46" s="458" t="s">
        <v>1685</v>
      </c>
      <c r="Y46" s="148" t="s">
        <v>4025</v>
      </c>
      <c r="Z46" s="148" t="s">
        <v>4026</v>
      </c>
      <c r="AA46" s="367" t="s">
        <v>4024</v>
      </c>
      <c r="AB46" s="359" t="s">
        <v>1687</v>
      </c>
      <c r="AC46" s="432"/>
      <c r="AD46" s="396" t="s">
        <v>1518</v>
      </c>
      <c r="AE46" s="396" t="s">
        <v>1524</v>
      </c>
      <c r="AF46" s="396" t="s">
        <v>1933</v>
      </c>
      <c r="AG46" s="373"/>
      <c r="AH46" s="373"/>
      <c r="AI46" s="468"/>
      <c r="AJ46" s="158">
        <v>6</v>
      </c>
      <c r="AK46" s="361" t="s">
        <v>1664</v>
      </c>
      <c r="AL46" s="365">
        <v>0</v>
      </c>
      <c r="AM46" s="453">
        <v>0</v>
      </c>
      <c r="AN46" s="366" t="b">
        <f t="shared" si="0"/>
        <v>1</v>
      </c>
      <c r="AO46" s="370">
        <v>0</v>
      </c>
      <c r="AP46" s="370">
        <v>0</v>
      </c>
      <c r="AQ46" s="352">
        <v>0</v>
      </c>
      <c r="AR46" s="352">
        <v>0</v>
      </c>
      <c r="AS46" s="373"/>
      <c r="AT46" s="148" t="s">
        <v>4042</v>
      </c>
      <c r="AU46" s="439">
        <f t="shared" si="1"/>
        <v>0</v>
      </c>
      <c r="AV46" s="454">
        <f t="shared" si="2"/>
        <v>0</v>
      </c>
      <c r="AW46" s="455">
        <f t="shared" si="3"/>
        <v>0</v>
      </c>
      <c r="AX46" s="456">
        <f t="shared" si="4"/>
        <v>0</v>
      </c>
      <c r="AY46" s="457"/>
      <c r="AZ46" s="424">
        <v>0</v>
      </c>
      <c r="BA46" s="424">
        <v>0</v>
      </c>
      <c r="BB46" s="424">
        <v>0</v>
      </c>
      <c r="BC46" s="424">
        <v>0</v>
      </c>
      <c r="BD46" s="424">
        <v>0</v>
      </c>
      <c r="BE46" s="424">
        <v>0</v>
      </c>
      <c r="BF46" s="417">
        <v>0</v>
      </c>
      <c r="BG46" s="417">
        <v>0</v>
      </c>
      <c r="BH46" s="417">
        <v>0</v>
      </c>
      <c r="BI46" s="417">
        <v>0</v>
      </c>
      <c r="BJ46" s="417">
        <v>0</v>
      </c>
      <c r="BK46" s="417">
        <v>0</v>
      </c>
      <c r="BL46" s="417">
        <v>0</v>
      </c>
      <c r="BM46" s="417">
        <v>0</v>
      </c>
      <c r="BN46" s="417">
        <v>0</v>
      </c>
      <c r="BO46" s="417">
        <v>0</v>
      </c>
      <c r="BP46" s="417">
        <v>0</v>
      </c>
      <c r="BQ46" s="417">
        <v>0</v>
      </c>
      <c r="BR46" s="417">
        <v>0</v>
      </c>
      <c r="BS46" s="417">
        <v>0</v>
      </c>
      <c r="BT46" s="417">
        <v>0</v>
      </c>
      <c r="BU46" s="417">
        <v>0</v>
      </c>
      <c r="BV46" s="417">
        <v>0</v>
      </c>
      <c r="BW46" s="417">
        <v>0</v>
      </c>
      <c r="BX46" s="417">
        <v>0</v>
      </c>
      <c r="BY46" s="417">
        <v>0</v>
      </c>
      <c r="BZ46" s="417">
        <v>0</v>
      </c>
      <c r="CA46" s="417">
        <v>0</v>
      </c>
      <c r="CB46" s="417">
        <v>0</v>
      </c>
      <c r="CC46" s="417">
        <v>0</v>
      </c>
      <c r="CD46" s="417">
        <v>0</v>
      </c>
      <c r="CE46" s="417">
        <v>0</v>
      </c>
      <c r="CF46" s="417">
        <v>0</v>
      </c>
      <c r="CG46" s="417">
        <v>0</v>
      </c>
      <c r="CH46" s="417">
        <v>0</v>
      </c>
      <c r="CI46" s="417">
        <v>0</v>
      </c>
      <c r="CJ46" s="417">
        <v>0</v>
      </c>
      <c r="CK46" s="417">
        <v>0</v>
      </c>
      <c r="CL46" s="417">
        <v>0</v>
      </c>
      <c r="CM46" s="420">
        <v>0</v>
      </c>
      <c r="CN46" s="420">
        <v>0</v>
      </c>
      <c r="CO46" s="420">
        <v>0</v>
      </c>
      <c r="CP46" s="420">
        <v>0</v>
      </c>
    </row>
    <row r="47" spans="1:94" s="440" customFormat="1" ht="99.95" customHeight="1" x14ac:dyDescent="0.25">
      <c r="A47" s="167">
        <v>19</v>
      </c>
      <c r="B47" s="167" t="s">
        <v>30</v>
      </c>
      <c r="C47" s="167">
        <v>1905</v>
      </c>
      <c r="D47" s="167" t="s">
        <v>1682</v>
      </c>
      <c r="E47" s="350" t="s">
        <v>33</v>
      </c>
      <c r="F47" s="167" t="s">
        <v>34</v>
      </c>
      <c r="G47" s="368">
        <v>27</v>
      </c>
      <c r="H47" s="351" t="s">
        <v>1683</v>
      </c>
      <c r="I47" s="378" t="s">
        <v>2076</v>
      </c>
      <c r="J47" s="148">
        <v>37</v>
      </c>
      <c r="K47" s="352" t="s">
        <v>1934</v>
      </c>
      <c r="L47" s="352" t="s">
        <v>1935</v>
      </c>
      <c r="M47" s="353" t="s">
        <v>150</v>
      </c>
      <c r="N47" s="378" t="s">
        <v>2076</v>
      </c>
      <c r="O47" s="148">
        <v>37</v>
      </c>
      <c r="P47" s="448">
        <v>2021004250581</v>
      </c>
      <c r="Q47" s="354" t="s">
        <v>1684</v>
      </c>
      <c r="R47" s="447">
        <v>4599031</v>
      </c>
      <c r="S47" s="158" t="s">
        <v>2043</v>
      </c>
      <c r="T47" s="355" t="s">
        <v>2044</v>
      </c>
      <c r="U47" s="355" t="s">
        <v>2049</v>
      </c>
      <c r="V47" s="148">
        <v>0.37</v>
      </c>
      <c r="W47" s="355" t="s">
        <v>2195</v>
      </c>
      <c r="X47" s="458" t="s">
        <v>1685</v>
      </c>
      <c r="Y47" s="148" t="s">
        <v>4027</v>
      </c>
      <c r="Z47" s="148" t="s">
        <v>4026</v>
      </c>
      <c r="AA47" s="367" t="s">
        <v>4024</v>
      </c>
      <c r="AB47" s="359" t="s">
        <v>1688</v>
      </c>
      <c r="AC47" s="378" t="s">
        <v>4030</v>
      </c>
      <c r="AD47" s="352" t="s">
        <v>1533</v>
      </c>
      <c r="AE47" s="352" t="s">
        <v>1522</v>
      </c>
      <c r="AF47" s="352" t="s">
        <v>1936</v>
      </c>
      <c r="AG47" s="368" t="s">
        <v>4032</v>
      </c>
      <c r="AH47" s="368" t="s">
        <v>4033</v>
      </c>
      <c r="AI47" s="468"/>
      <c r="AJ47" s="158">
        <v>6</v>
      </c>
      <c r="AK47" s="361" t="s">
        <v>1664</v>
      </c>
      <c r="AL47" s="465">
        <v>0</v>
      </c>
      <c r="AM47" s="453">
        <v>3</v>
      </c>
      <c r="AN47" s="366" t="b">
        <f t="shared" si="0"/>
        <v>1</v>
      </c>
      <c r="AO47" s="370">
        <v>3</v>
      </c>
      <c r="AP47" s="370">
        <v>0</v>
      </c>
      <c r="AQ47" s="352">
        <v>0</v>
      </c>
      <c r="AR47" s="352">
        <v>0</v>
      </c>
      <c r="AS47" s="372" t="s">
        <v>4035</v>
      </c>
      <c r="AT47" s="148" t="s">
        <v>4042</v>
      </c>
      <c r="AU47" s="439">
        <f t="shared" si="1"/>
        <v>236321644</v>
      </c>
      <c r="AV47" s="454">
        <f t="shared" si="2"/>
        <v>236321644</v>
      </c>
      <c r="AW47" s="455">
        <f t="shared" si="3"/>
        <v>0</v>
      </c>
      <c r="AX47" s="456">
        <f t="shared" si="4"/>
        <v>0</v>
      </c>
      <c r="AY47" s="457"/>
      <c r="AZ47" s="424">
        <v>236321644</v>
      </c>
      <c r="BA47" s="424">
        <v>0</v>
      </c>
      <c r="BB47" s="424">
        <v>0</v>
      </c>
      <c r="BC47" s="424">
        <v>0</v>
      </c>
      <c r="BD47" s="424">
        <v>0</v>
      </c>
      <c r="BE47" s="424">
        <v>0</v>
      </c>
      <c r="BF47" s="417">
        <v>0</v>
      </c>
      <c r="BG47" s="417">
        <v>0</v>
      </c>
      <c r="BH47" s="417">
        <v>0</v>
      </c>
      <c r="BI47" s="417">
        <v>0</v>
      </c>
      <c r="BJ47" s="417">
        <v>0</v>
      </c>
      <c r="BK47" s="417">
        <v>0</v>
      </c>
      <c r="BL47" s="417">
        <v>0</v>
      </c>
      <c r="BM47" s="417">
        <v>0</v>
      </c>
      <c r="BN47" s="417">
        <v>0</v>
      </c>
      <c r="BO47" s="417">
        <v>0</v>
      </c>
      <c r="BP47" s="417">
        <v>0</v>
      </c>
      <c r="BQ47" s="417">
        <v>0</v>
      </c>
      <c r="BR47" s="417">
        <v>0</v>
      </c>
      <c r="BS47" s="417">
        <v>0</v>
      </c>
      <c r="BT47" s="417">
        <v>0</v>
      </c>
      <c r="BU47" s="417">
        <v>0</v>
      </c>
      <c r="BV47" s="417">
        <v>0</v>
      </c>
      <c r="BW47" s="417">
        <v>0</v>
      </c>
      <c r="BX47" s="417">
        <v>0</v>
      </c>
      <c r="BY47" s="417">
        <v>0</v>
      </c>
      <c r="BZ47" s="417">
        <v>0</v>
      </c>
      <c r="CA47" s="417">
        <v>0</v>
      </c>
      <c r="CB47" s="417">
        <v>0</v>
      </c>
      <c r="CC47" s="417">
        <v>0</v>
      </c>
      <c r="CD47" s="417">
        <v>0</v>
      </c>
      <c r="CE47" s="417">
        <v>0</v>
      </c>
      <c r="CF47" s="417">
        <v>0</v>
      </c>
      <c r="CG47" s="417">
        <v>0</v>
      </c>
      <c r="CH47" s="417">
        <v>0</v>
      </c>
      <c r="CI47" s="417">
        <v>0</v>
      </c>
      <c r="CJ47" s="417">
        <v>0</v>
      </c>
      <c r="CK47" s="417">
        <v>0</v>
      </c>
      <c r="CL47" s="417">
        <v>0</v>
      </c>
      <c r="CM47" s="420">
        <v>0</v>
      </c>
      <c r="CN47" s="420">
        <v>0</v>
      </c>
      <c r="CO47" s="420">
        <v>0</v>
      </c>
      <c r="CP47" s="420">
        <v>0</v>
      </c>
    </row>
    <row r="48" spans="1:94" s="440" customFormat="1" ht="99.95" customHeight="1" x14ac:dyDescent="0.25">
      <c r="A48" s="167">
        <v>19</v>
      </c>
      <c r="B48" s="167" t="s">
        <v>30</v>
      </c>
      <c r="C48" s="167">
        <v>1905</v>
      </c>
      <c r="D48" s="167" t="s">
        <v>1682</v>
      </c>
      <c r="E48" s="350" t="s">
        <v>33</v>
      </c>
      <c r="F48" s="167" t="s">
        <v>34</v>
      </c>
      <c r="G48" s="368">
        <v>27</v>
      </c>
      <c r="H48" s="351" t="s">
        <v>1683</v>
      </c>
      <c r="I48" s="378" t="s">
        <v>2076</v>
      </c>
      <c r="J48" s="148">
        <v>37</v>
      </c>
      <c r="K48" s="352" t="s">
        <v>1934</v>
      </c>
      <c r="L48" s="352" t="s">
        <v>1935</v>
      </c>
      <c r="M48" s="353" t="s">
        <v>150</v>
      </c>
      <c r="N48" s="378" t="s">
        <v>2076</v>
      </c>
      <c r="O48" s="148">
        <v>37</v>
      </c>
      <c r="P48" s="448">
        <v>2021004250581</v>
      </c>
      <c r="Q48" s="354" t="s">
        <v>1684</v>
      </c>
      <c r="R48" s="447">
        <v>4599031</v>
      </c>
      <c r="S48" s="158" t="s">
        <v>2043</v>
      </c>
      <c r="T48" s="355" t="s">
        <v>2044</v>
      </c>
      <c r="U48" s="355" t="s">
        <v>2049</v>
      </c>
      <c r="V48" s="148">
        <v>0.37</v>
      </c>
      <c r="W48" s="355" t="s">
        <v>2195</v>
      </c>
      <c r="X48" s="458" t="s">
        <v>1685</v>
      </c>
      <c r="Y48" s="148" t="s">
        <v>4028</v>
      </c>
      <c r="Z48" s="148" t="s">
        <v>2935</v>
      </c>
      <c r="AA48" s="367" t="s">
        <v>4024</v>
      </c>
      <c r="AB48" s="359" t="s">
        <v>1689</v>
      </c>
      <c r="AC48" s="378" t="s">
        <v>4031</v>
      </c>
      <c r="AD48" s="352" t="s">
        <v>1533</v>
      </c>
      <c r="AE48" s="352" t="s">
        <v>1522</v>
      </c>
      <c r="AF48" s="352" t="s">
        <v>1936</v>
      </c>
      <c r="AG48" s="368" t="s">
        <v>4032</v>
      </c>
      <c r="AH48" s="368" t="s">
        <v>4033</v>
      </c>
      <c r="AI48" s="468"/>
      <c r="AJ48" s="158">
        <v>6</v>
      </c>
      <c r="AK48" s="361" t="s">
        <v>1664</v>
      </c>
      <c r="AL48" s="465">
        <v>0</v>
      </c>
      <c r="AM48" s="453">
        <v>1</v>
      </c>
      <c r="AN48" s="366" t="b">
        <f t="shared" si="0"/>
        <v>1</v>
      </c>
      <c r="AO48" s="370">
        <v>1</v>
      </c>
      <c r="AP48" s="370">
        <v>0</v>
      </c>
      <c r="AQ48" s="352">
        <v>0</v>
      </c>
      <c r="AR48" s="352">
        <v>0</v>
      </c>
      <c r="AS48" s="372" t="s">
        <v>4036</v>
      </c>
      <c r="AT48" s="148" t="s">
        <v>4042</v>
      </c>
      <c r="AU48" s="439">
        <f t="shared" si="1"/>
        <v>20000000</v>
      </c>
      <c r="AV48" s="454">
        <f t="shared" si="2"/>
        <v>20000000</v>
      </c>
      <c r="AW48" s="455">
        <f t="shared" si="3"/>
        <v>0</v>
      </c>
      <c r="AX48" s="456">
        <f t="shared" si="4"/>
        <v>0</v>
      </c>
      <c r="AY48" s="457"/>
      <c r="AZ48" s="424">
        <v>20000000</v>
      </c>
      <c r="BA48" s="424">
        <v>0</v>
      </c>
      <c r="BB48" s="424">
        <v>0</v>
      </c>
      <c r="BC48" s="424">
        <v>0</v>
      </c>
      <c r="BD48" s="424">
        <v>0</v>
      </c>
      <c r="BE48" s="424">
        <v>0</v>
      </c>
      <c r="BF48" s="417">
        <v>0</v>
      </c>
      <c r="BG48" s="417">
        <v>0</v>
      </c>
      <c r="BH48" s="417">
        <v>0</v>
      </c>
      <c r="BI48" s="417">
        <v>0</v>
      </c>
      <c r="BJ48" s="417">
        <v>0</v>
      </c>
      <c r="BK48" s="417">
        <v>0</v>
      </c>
      <c r="BL48" s="417">
        <v>0</v>
      </c>
      <c r="BM48" s="417">
        <v>0</v>
      </c>
      <c r="BN48" s="417">
        <v>0</v>
      </c>
      <c r="BO48" s="417">
        <v>0</v>
      </c>
      <c r="BP48" s="417">
        <v>0</v>
      </c>
      <c r="BQ48" s="417">
        <v>0</v>
      </c>
      <c r="BR48" s="417">
        <v>0</v>
      </c>
      <c r="BS48" s="417">
        <v>0</v>
      </c>
      <c r="BT48" s="417">
        <v>0</v>
      </c>
      <c r="BU48" s="417">
        <v>0</v>
      </c>
      <c r="BV48" s="417">
        <v>0</v>
      </c>
      <c r="BW48" s="417">
        <v>0</v>
      </c>
      <c r="BX48" s="417">
        <v>0</v>
      </c>
      <c r="BY48" s="417">
        <v>0</v>
      </c>
      <c r="BZ48" s="417">
        <v>0</v>
      </c>
      <c r="CA48" s="417">
        <v>0</v>
      </c>
      <c r="CB48" s="417">
        <v>0</v>
      </c>
      <c r="CC48" s="417">
        <v>0</v>
      </c>
      <c r="CD48" s="417">
        <v>0</v>
      </c>
      <c r="CE48" s="417">
        <v>0</v>
      </c>
      <c r="CF48" s="417">
        <v>0</v>
      </c>
      <c r="CG48" s="417">
        <v>0</v>
      </c>
      <c r="CH48" s="417">
        <v>0</v>
      </c>
      <c r="CI48" s="417">
        <v>0</v>
      </c>
      <c r="CJ48" s="417">
        <v>0</v>
      </c>
      <c r="CK48" s="417">
        <v>0</v>
      </c>
      <c r="CL48" s="417">
        <v>0</v>
      </c>
      <c r="CM48" s="420">
        <v>0</v>
      </c>
      <c r="CN48" s="420">
        <v>0</v>
      </c>
      <c r="CO48" s="420">
        <v>0</v>
      </c>
      <c r="CP48" s="420">
        <v>0</v>
      </c>
    </row>
    <row r="49" spans="1:94" s="440" customFormat="1" ht="99.95" customHeight="1" x14ac:dyDescent="0.25">
      <c r="A49" s="167">
        <v>19</v>
      </c>
      <c r="B49" s="167" t="s">
        <v>30</v>
      </c>
      <c r="C49" s="167">
        <v>1906</v>
      </c>
      <c r="D49" s="167" t="s">
        <v>1690</v>
      </c>
      <c r="E49" s="350" t="s">
        <v>33</v>
      </c>
      <c r="F49" s="167" t="s">
        <v>34</v>
      </c>
      <c r="G49" s="368">
        <v>28</v>
      </c>
      <c r="H49" s="351" t="s">
        <v>152</v>
      </c>
      <c r="I49" s="378" t="s">
        <v>2077</v>
      </c>
      <c r="J49" s="148">
        <v>14</v>
      </c>
      <c r="K49" s="352" t="s">
        <v>1916</v>
      </c>
      <c r="L49" s="352" t="s">
        <v>1916</v>
      </c>
      <c r="M49" s="353" t="s">
        <v>1937</v>
      </c>
      <c r="N49" s="378" t="s">
        <v>2077</v>
      </c>
      <c r="O49" s="148">
        <v>14</v>
      </c>
      <c r="P49" s="448">
        <v>2021004250593</v>
      </c>
      <c r="Q49" s="354" t="s">
        <v>1706</v>
      </c>
      <c r="R49" s="447">
        <v>1906029</v>
      </c>
      <c r="S49" s="158" t="s">
        <v>2064</v>
      </c>
      <c r="T49" s="355" t="s">
        <v>2063</v>
      </c>
      <c r="U49" s="355" t="s">
        <v>2042</v>
      </c>
      <c r="V49" s="148">
        <v>14</v>
      </c>
      <c r="W49" s="355" t="s">
        <v>2196</v>
      </c>
      <c r="X49" s="458" t="s">
        <v>1707</v>
      </c>
      <c r="Y49" s="148" t="s">
        <v>3841</v>
      </c>
      <c r="Z49" s="148" t="s">
        <v>2965</v>
      </c>
      <c r="AA49" s="367" t="s">
        <v>4070</v>
      </c>
      <c r="AB49" s="390" t="s">
        <v>1708</v>
      </c>
      <c r="AC49" s="378" t="s">
        <v>2966</v>
      </c>
      <c r="AD49" s="352" t="s">
        <v>1534</v>
      </c>
      <c r="AE49" s="352" t="s">
        <v>1536</v>
      </c>
      <c r="AF49" s="352" t="s">
        <v>1936</v>
      </c>
      <c r="AG49" s="368" t="s">
        <v>4071</v>
      </c>
      <c r="AH49" s="368" t="s">
        <v>4072</v>
      </c>
      <c r="AI49" s="468"/>
      <c r="AJ49" s="158">
        <v>6</v>
      </c>
      <c r="AK49" s="361" t="s">
        <v>1664</v>
      </c>
      <c r="AL49" s="461">
        <v>14</v>
      </c>
      <c r="AM49" s="453">
        <v>3</v>
      </c>
      <c r="AN49" s="366" t="b">
        <f t="shared" si="0"/>
        <v>1</v>
      </c>
      <c r="AO49" s="370">
        <v>0</v>
      </c>
      <c r="AP49" s="370">
        <v>3</v>
      </c>
      <c r="AQ49" s="352">
        <v>0</v>
      </c>
      <c r="AR49" s="352">
        <v>0</v>
      </c>
      <c r="AS49" s="372" t="s">
        <v>4327</v>
      </c>
      <c r="AT49" s="148" t="s">
        <v>4042</v>
      </c>
      <c r="AU49" s="439">
        <f t="shared" si="1"/>
        <v>1120083416</v>
      </c>
      <c r="AV49" s="454">
        <f t="shared" si="2"/>
        <v>1120083416</v>
      </c>
      <c r="AW49" s="455">
        <f t="shared" si="3"/>
        <v>0</v>
      </c>
      <c r="AX49" s="456">
        <f t="shared" si="4"/>
        <v>0</v>
      </c>
      <c r="AY49" s="457"/>
      <c r="AZ49" s="424">
        <v>1120083416</v>
      </c>
      <c r="BA49" s="424">
        <v>0</v>
      </c>
      <c r="BB49" s="424">
        <v>0</v>
      </c>
      <c r="BC49" s="424">
        <v>0</v>
      </c>
      <c r="BD49" s="424">
        <v>0</v>
      </c>
      <c r="BE49" s="424">
        <v>0</v>
      </c>
      <c r="BF49" s="417">
        <v>0</v>
      </c>
      <c r="BG49" s="417">
        <v>0</v>
      </c>
      <c r="BH49" s="417">
        <v>0</v>
      </c>
      <c r="BI49" s="417">
        <v>0</v>
      </c>
      <c r="BJ49" s="417">
        <v>0</v>
      </c>
      <c r="BK49" s="417">
        <v>0</v>
      </c>
      <c r="BL49" s="417">
        <v>0</v>
      </c>
      <c r="BM49" s="417">
        <v>0</v>
      </c>
      <c r="BN49" s="417">
        <v>0</v>
      </c>
      <c r="BO49" s="417">
        <v>0</v>
      </c>
      <c r="BP49" s="417">
        <v>0</v>
      </c>
      <c r="BQ49" s="417">
        <v>0</v>
      </c>
      <c r="BR49" s="417">
        <v>0</v>
      </c>
      <c r="BS49" s="417">
        <v>0</v>
      </c>
      <c r="BT49" s="417">
        <v>0</v>
      </c>
      <c r="BU49" s="417">
        <v>0</v>
      </c>
      <c r="BV49" s="417">
        <v>0</v>
      </c>
      <c r="BW49" s="417">
        <v>0</v>
      </c>
      <c r="BX49" s="417">
        <v>0</v>
      </c>
      <c r="BY49" s="417">
        <v>0</v>
      </c>
      <c r="BZ49" s="417">
        <v>0</v>
      </c>
      <c r="CA49" s="417">
        <v>0</v>
      </c>
      <c r="CB49" s="417">
        <v>0</v>
      </c>
      <c r="CC49" s="417">
        <v>0</v>
      </c>
      <c r="CD49" s="417">
        <v>0</v>
      </c>
      <c r="CE49" s="417">
        <v>0</v>
      </c>
      <c r="CF49" s="417">
        <v>0</v>
      </c>
      <c r="CG49" s="417">
        <v>0</v>
      </c>
      <c r="CH49" s="417">
        <v>0</v>
      </c>
      <c r="CI49" s="417">
        <v>0</v>
      </c>
      <c r="CJ49" s="417">
        <v>0</v>
      </c>
      <c r="CK49" s="417">
        <v>0</v>
      </c>
      <c r="CL49" s="417">
        <v>0</v>
      </c>
      <c r="CM49" s="420">
        <v>0</v>
      </c>
      <c r="CN49" s="420">
        <v>0</v>
      </c>
      <c r="CO49" s="420">
        <v>0</v>
      </c>
      <c r="CP49" s="420">
        <v>0</v>
      </c>
    </row>
    <row r="50" spans="1:94" s="440" customFormat="1" ht="99.95" customHeight="1" x14ac:dyDescent="0.25">
      <c r="A50" s="167">
        <v>19</v>
      </c>
      <c r="B50" s="167" t="s">
        <v>30</v>
      </c>
      <c r="C50" s="167">
        <v>1906</v>
      </c>
      <c r="D50" s="167" t="s">
        <v>1690</v>
      </c>
      <c r="E50" s="350" t="s">
        <v>33</v>
      </c>
      <c r="F50" s="167" t="s">
        <v>34</v>
      </c>
      <c r="G50" s="368">
        <v>28</v>
      </c>
      <c r="H50" s="351" t="s">
        <v>152</v>
      </c>
      <c r="I50" s="378" t="s">
        <v>2077</v>
      </c>
      <c r="J50" s="148">
        <v>14</v>
      </c>
      <c r="K50" s="352" t="s">
        <v>1916</v>
      </c>
      <c r="L50" s="352" t="s">
        <v>1916</v>
      </c>
      <c r="M50" s="353" t="s">
        <v>1937</v>
      </c>
      <c r="N50" s="378" t="s">
        <v>2077</v>
      </c>
      <c r="O50" s="148">
        <v>14</v>
      </c>
      <c r="P50" s="448">
        <v>2021004250593</v>
      </c>
      <c r="Q50" s="354" t="s">
        <v>1706</v>
      </c>
      <c r="R50" s="447">
        <v>1906029</v>
      </c>
      <c r="S50" s="158" t="s">
        <v>2064</v>
      </c>
      <c r="T50" s="355" t="s">
        <v>2063</v>
      </c>
      <c r="U50" s="355" t="s">
        <v>2042</v>
      </c>
      <c r="V50" s="148">
        <v>14</v>
      </c>
      <c r="W50" s="355" t="s">
        <v>2196</v>
      </c>
      <c r="X50" s="458" t="s">
        <v>1707</v>
      </c>
      <c r="Y50" s="148" t="s">
        <v>3841</v>
      </c>
      <c r="Z50" s="148" t="s">
        <v>2965</v>
      </c>
      <c r="AA50" s="367" t="s">
        <v>4070</v>
      </c>
      <c r="AB50" s="390" t="s">
        <v>1709</v>
      </c>
      <c r="AC50" s="378" t="s">
        <v>2966</v>
      </c>
      <c r="AD50" s="352" t="s">
        <v>1534</v>
      </c>
      <c r="AE50" s="352" t="s">
        <v>1536</v>
      </c>
      <c r="AF50" s="352" t="s">
        <v>1936</v>
      </c>
      <c r="AG50" s="442" t="s">
        <v>4073</v>
      </c>
      <c r="AH50" s="368" t="s">
        <v>4074</v>
      </c>
      <c r="AI50" s="468"/>
      <c r="AJ50" s="158">
        <v>6</v>
      </c>
      <c r="AK50" s="361" t="s">
        <v>1664</v>
      </c>
      <c r="AL50" s="362">
        <v>1</v>
      </c>
      <c r="AM50" s="453">
        <v>1</v>
      </c>
      <c r="AN50" s="366" t="b">
        <f t="shared" si="0"/>
        <v>1</v>
      </c>
      <c r="AO50" s="370">
        <v>0</v>
      </c>
      <c r="AP50" s="370">
        <v>1</v>
      </c>
      <c r="AQ50" s="352">
        <v>0</v>
      </c>
      <c r="AR50" s="352">
        <v>0</v>
      </c>
      <c r="AS50" s="372" t="s">
        <v>4328</v>
      </c>
      <c r="AT50" s="148" t="s">
        <v>4042</v>
      </c>
      <c r="AU50" s="439">
        <f t="shared" si="1"/>
        <v>190204120</v>
      </c>
      <c r="AV50" s="454">
        <f t="shared" si="2"/>
        <v>190204120</v>
      </c>
      <c r="AW50" s="455">
        <f t="shared" si="3"/>
        <v>0</v>
      </c>
      <c r="AX50" s="456">
        <f t="shared" si="4"/>
        <v>0</v>
      </c>
      <c r="AY50" s="457"/>
      <c r="AZ50" s="424">
        <v>190204120</v>
      </c>
      <c r="BA50" s="424">
        <v>0</v>
      </c>
      <c r="BB50" s="424">
        <v>0</v>
      </c>
      <c r="BC50" s="424">
        <v>0</v>
      </c>
      <c r="BD50" s="424">
        <v>0</v>
      </c>
      <c r="BE50" s="424">
        <v>0</v>
      </c>
      <c r="BF50" s="417">
        <v>0</v>
      </c>
      <c r="BG50" s="417">
        <v>0</v>
      </c>
      <c r="BH50" s="417">
        <v>0</v>
      </c>
      <c r="BI50" s="417">
        <v>0</v>
      </c>
      <c r="BJ50" s="417">
        <v>0</v>
      </c>
      <c r="BK50" s="417">
        <v>0</v>
      </c>
      <c r="BL50" s="417">
        <v>0</v>
      </c>
      <c r="BM50" s="417">
        <v>0</v>
      </c>
      <c r="BN50" s="417">
        <v>0</v>
      </c>
      <c r="BO50" s="417">
        <v>0</v>
      </c>
      <c r="BP50" s="417">
        <v>0</v>
      </c>
      <c r="BQ50" s="417">
        <v>0</v>
      </c>
      <c r="BR50" s="417">
        <v>0</v>
      </c>
      <c r="BS50" s="417">
        <v>0</v>
      </c>
      <c r="BT50" s="417">
        <v>0</v>
      </c>
      <c r="BU50" s="417">
        <v>0</v>
      </c>
      <c r="BV50" s="417">
        <v>0</v>
      </c>
      <c r="BW50" s="417">
        <v>0</v>
      </c>
      <c r="BX50" s="417">
        <v>0</v>
      </c>
      <c r="BY50" s="417">
        <v>0</v>
      </c>
      <c r="BZ50" s="417">
        <v>0</v>
      </c>
      <c r="CA50" s="417">
        <v>0</v>
      </c>
      <c r="CB50" s="417">
        <v>0</v>
      </c>
      <c r="CC50" s="417">
        <v>0</v>
      </c>
      <c r="CD50" s="417">
        <v>0</v>
      </c>
      <c r="CE50" s="417">
        <v>0</v>
      </c>
      <c r="CF50" s="417">
        <v>0</v>
      </c>
      <c r="CG50" s="417">
        <v>0</v>
      </c>
      <c r="CH50" s="417">
        <v>0</v>
      </c>
      <c r="CI50" s="417">
        <v>0</v>
      </c>
      <c r="CJ50" s="417">
        <v>0</v>
      </c>
      <c r="CK50" s="417">
        <v>0</v>
      </c>
      <c r="CL50" s="417">
        <v>0</v>
      </c>
      <c r="CM50" s="420">
        <v>0</v>
      </c>
      <c r="CN50" s="420">
        <v>0</v>
      </c>
      <c r="CO50" s="420">
        <v>0</v>
      </c>
      <c r="CP50" s="420">
        <v>0</v>
      </c>
    </row>
    <row r="51" spans="1:94" s="440" customFormat="1" ht="99.95" customHeight="1" x14ac:dyDescent="0.25">
      <c r="A51" s="167">
        <v>19</v>
      </c>
      <c r="B51" s="167" t="s">
        <v>30</v>
      </c>
      <c r="C51" s="167">
        <v>1906</v>
      </c>
      <c r="D51" s="167" t="s">
        <v>1690</v>
      </c>
      <c r="E51" s="350" t="s">
        <v>33</v>
      </c>
      <c r="F51" s="167" t="s">
        <v>34</v>
      </c>
      <c r="G51" s="368">
        <v>28</v>
      </c>
      <c r="H51" s="351" t="s">
        <v>152</v>
      </c>
      <c r="I51" s="378" t="s">
        <v>2077</v>
      </c>
      <c r="J51" s="148">
        <v>14</v>
      </c>
      <c r="K51" s="352" t="s">
        <v>1916</v>
      </c>
      <c r="L51" s="352" t="s">
        <v>1916</v>
      </c>
      <c r="M51" s="353" t="s">
        <v>1937</v>
      </c>
      <c r="N51" s="378" t="s">
        <v>2077</v>
      </c>
      <c r="O51" s="148">
        <v>14</v>
      </c>
      <c r="P51" s="448">
        <v>2021004250593</v>
      </c>
      <c r="Q51" s="354" t="s">
        <v>1706</v>
      </c>
      <c r="R51" s="447">
        <v>1906029</v>
      </c>
      <c r="S51" s="158" t="s">
        <v>2064</v>
      </c>
      <c r="T51" s="355" t="s">
        <v>2063</v>
      </c>
      <c r="U51" s="355" t="s">
        <v>2042</v>
      </c>
      <c r="V51" s="148">
        <v>14</v>
      </c>
      <c r="W51" s="355" t="s">
        <v>2196</v>
      </c>
      <c r="X51" s="458" t="s">
        <v>1707</v>
      </c>
      <c r="Y51" s="373"/>
      <c r="Z51" s="373"/>
      <c r="AA51" s="367" t="s">
        <v>4070</v>
      </c>
      <c r="AB51" s="390" t="s">
        <v>1710</v>
      </c>
      <c r="AC51" s="432"/>
      <c r="AD51" s="396" t="s">
        <v>1534</v>
      </c>
      <c r="AE51" s="396" t="s">
        <v>1536</v>
      </c>
      <c r="AF51" s="396" t="s">
        <v>1936</v>
      </c>
      <c r="AG51" s="374"/>
      <c r="AH51" s="374"/>
      <c r="AI51" s="468"/>
      <c r="AJ51" s="158">
        <v>6</v>
      </c>
      <c r="AK51" s="361" t="s">
        <v>1664</v>
      </c>
      <c r="AL51" s="461">
        <v>1</v>
      </c>
      <c r="AM51" s="453"/>
      <c r="AN51" s="366" t="b">
        <f t="shared" si="0"/>
        <v>1</v>
      </c>
      <c r="AO51" s="370"/>
      <c r="AP51" s="370"/>
      <c r="AQ51" s="352">
        <v>0</v>
      </c>
      <c r="AR51" s="352">
        <v>0</v>
      </c>
      <c r="AS51" s="377"/>
      <c r="AT51" s="148" t="s">
        <v>4042</v>
      </c>
      <c r="AU51" s="439">
        <f t="shared" si="1"/>
        <v>0</v>
      </c>
      <c r="AV51" s="454">
        <f t="shared" si="2"/>
        <v>0</v>
      </c>
      <c r="AW51" s="455">
        <f t="shared" si="3"/>
        <v>0</v>
      </c>
      <c r="AX51" s="456">
        <f t="shared" si="4"/>
        <v>0</v>
      </c>
      <c r="AY51" s="457"/>
      <c r="AZ51" s="424">
        <v>0</v>
      </c>
      <c r="BA51" s="424">
        <v>0</v>
      </c>
      <c r="BB51" s="424">
        <v>0</v>
      </c>
      <c r="BC51" s="424">
        <v>0</v>
      </c>
      <c r="BD51" s="424">
        <v>0</v>
      </c>
      <c r="BE51" s="424">
        <v>0</v>
      </c>
      <c r="BF51" s="417">
        <v>0</v>
      </c>
      <c r="BG51" s="417">
        <v>0</v>
      </c>
      <c r="BH51" s="417">
        <v>0</v>
      </c>
      <c r="BI51" s="417">
        <v>0</v>
      </c>
      <c r="BJ51" s="417">
        <v>0</v>
      </c>
      <c r="BK51" s="417">
        <v>0</v>
      </c>
      <c r="BL51" s="417">
        <v>0</v>
      </c>
      <c r="BM51" s="417">
        <v>0</v>
      </c>
      <c r="BN51" s="417">
        <v>0</v>
      </c>
      <c r="BO51" s="417">
        <v>0</v>
      </c>
      <c r="BP51" s="417">
        <v>0</v>
      </c>
      <c r="BQ51" s="417">
        <v>0</v>
      </c>
      <c r="BR51" s="417">
        <v>0</v>
      </c>
      <c r="BS51" s="417">
        <v>0</v>
      </c>
      <c r="BT51" s="417">
        <v>0</v>
      </c>
      <c r="BU51" s="417">
        <v>0</v>
      </c>
      <c r="BV51" s="417">
        <v>0</v>
      </c>
      <c r="BW51" s="417">
        <v>0</v>
      </c>
      <c r="BX51" s="417">
        <v>0</v>
      </c>
      <c r="BY51" s="417">
        <v>0</v>
      </c>
      <c r="BZ51" s="417">
        <v>0</v>
      </c>
      <c r="CA51" s="417">
        <v>0</v>
      </c>
      <c r="CB51" s="417">
        <v>0</v>
      </c>
      <c r="CC51" s="417">
        <v>0</v>
      </c>
      <c r="CD51" s="417">
        <v>0</v>
      </c>
      <c r="CE51" s="417">
        <v>0</v>
      </c>
      <c r="CF51" s="417">
        <v>0</v>
      </c>
      <c r="CG51" s="417">
        <v>0</v>
      </c>
      <c r="CH51" s="417">
        <v>0</v>
      </c>
      <c r="CI51" s="417">
        <v>0</v>
      </c>
      <c r="CJ51" s="417">
        <v>0</v>
      </c>
      <c r="CK51" s="417">
        <v>0</v>
      </c>
      <c r="CL51" s="417">
        <v>0</v>
      </c>
      <c r="CM51" s="420">
        <v>0</v>
      </c>
      <c r="CN51" s="420">
        <v>0</v>
      </c>
      <c r="CO51" s="420">
        <v>0</v>
      </c>
      <c r="CP51" s="420">
        <v>0</v>
      </c>
    </row>
    <row r="52" spans="1:94" s="440" customFormat="1" ht="99.95" customHeight="1" x14ac:dyDescent="0.25">
      <c r="A52" s="167">
        <v>19</v>
      </c>
      <c r="B52" s="167" t="s">
        <v>30</v>
      </c>
      <c r="C52" s="167">
        <v>1906</v>
      </c>
      <c r="D52" s="167" t="s">
        <v>1658</v>
      </c>
      <c r="E52" s="167" t="s">
        <v>33</v>
      </c>
      <c r="F52" s="350" t="s">
        <v>2014</v>
      </c>
      <c r="G52" s="368">
        <v>28</v>
      </c>
      <c r="H52" s="351" t="s">
        <v>2015</v>
      </c>
      <c r="I52" s="378" t="s">
        <v>2077</v>
      </c>
      <c r="J52" s="148">
        <v>14</v>
      </c>
      <c r="K52" s="352" t="s">
        <v>1916</v>
      </c>
      <c r="L52" s="352" t="s">
        <v>1916</v>
      </c>
      <c r="M52" s="353" t="s">
        <v>1937</v>
      </c>
      <c r="N52" s="378" t="s">
        <v>2077</v>
      </c>
      <c r="O52" s="148">
        <v>14</v>
      </c>
      <c r="P52" s="449">
        <v>2023004250012</v>
      </c>
      <c r="Q52" s="356" t="s">
        <v>2016</v>
      </c>
      <c r="R52" s="447">
        <v>1906001</v>
      </c>
      <c r="S52" s="158" t="s">
        <v>2175</v>
      </c>
      <c r="T52" s="355" t="s">
        <v>2175</v>
      </c>
      <c r="U52" s="355" t="s">
        <v>2042</v>
      </c>
      <c r="V52" s="148"/>
      <c r="W52" s="355" t="s">
        <v>2197</v>
      </c>
      <c r="X52" s="458" t="s">
        <v>1707</v>
      </c>
      <c r="Y52" s="373"/>
      <c r="Z52" s="373"/>
      <c r="AA52" s="367" t="s">
        <v>4070</v>
      </c>
      <c r="AB52" s="358" t="s">
        <v>2019</v>
      </c>
      <c r="AC52" s="432"/>
      <c r="AD52" s="396" t="s">
        <v>1534</v>
      </c>
      <c r="AE52" s="396" t="s">
        <v>1537</v>
      </c>
      <c r="AF52" s="396" t="s">
        <v>1936</v>
      </c>
      <c r="AG52" s="374"/>
      <c r="AH52" s="374"/>
      <c r="AI52" s="468"/>
      <c r="AJ52" s="158">
        <v>6</v>
      </c>
      <c r="AK52" s="363" t="s">
        <v>2018</v>
      </c>
      <c r="AL52" s="461">
        <v>2</v>
      </c>
      <c r="AM52" s="453"/>
      <c r="AN52" s="366" t="b">
        <f t="shared" si="0"/>
        <v>1</v>
      </c>
      <c r="AO52" s="370"/>
      <c r="AP52" s="370"/>
      <c r="AQ52" s="352">
        <v>0</v>
      </c>
      <c r="AR52" s="352">
        <v>0</v>
      </c>
      <c r="AS52" s="377"/>
      <c r="AT52" s="148" t="s">
        <v>4042</v>
      </c>
      <c r="AU52" s="439">
        <f t="shared" si="1"/>
        <v>0</v>
      </c>
      <c r="AV52" s="454">
        <f t="shared" si="2"/>
        <v>0</v>
      </c>
      <c r="AW52" s="455">
        <f t="shared" si="3"/>
        <v>0</v>
      </c>
      <c r="AX52" s="456">
        <f t="shared" si="4"/>
        <v>0</v>
      </c>
      <c r="AY52" s="457"/>
      <c r="AZ52" s="424">
        <v>0</v>
      </c>
      <c r="BA52" s="424">
        <v>0</v>
      </c>
      <c r="BB52" s="424">
        <v>0</v>
      </c>
      <c r="BC52" s="424">
        <v>0</v>
      </c>
      <c r="BD52" s="424">
        <v>0</v>
      </c>
      <c r="BE52" s="424">
        <v>0</v>
      </c>
      <c r="BF52" s="417">
        <v>0</v>
      </c>
      <c r="BG52" s="417">
        <v>0</v>
      </c>
      <c r="BH52" s="417">
        <v>0</v>
      </c>
      <c r="BI52" s="417">
        <v>0</v>
      </c>
      <c r="BJ52" s="417">
        <v>0</v>
      </c>
      <c r="BK52" s="417">
        <v>0</v>
      </c>
      <c r="BL52" s="417">
        <v>0</v>
      </c>
      <c r="BM52" s="417">
        <v>0</v>
      </c>
      <c r="BN52" s="417">
        <v>0</v>
      </c>
      <c r="BO52" s="417">
        <v>0</v>
      </c>
      <c r="BP52" s="417">
        <v>0</v>
      </c>
      <c r="BQ52" s="417">
        <v>0</v>
      </c>
      <c r="BR52" s="417">
        <v>0</v>
      </c>
      <c r="BS52" s="417">
        <v>0</v>
      </c>
      <c r="BT52" s="417">
        <v>0</v>
      </c>
      <c r="BU52" s="417">
        <v>0</v>
      </c>
      <c r="BV52" s="417">
        <v>0</v>
      </c>
      <c r="BW52" s="417">
        <v>0</v>
      </c>
      <c r="BX52" s="417">
        <v>0</v>
      </c>
      <c r="BY52" s="417">
        <v>0</v>
      </c>
      <c r="BZ52" s="417">
        <v>0</v>
      </c>
      <c r="CA52" s="417">
        <v>0</v>
      </c>
      <c r="CB52" s="417">
        <v>0</v>
      </c>
      <c r="CC52" s="417">
        <v>0</v>
      </c>
      <c r="CD52" s="417">
        <v>0</v>
      </c>
      <c r="CE52" s="417">
        <v>0</v>
      </c>
      <c r="CF52" s="417">
        <v>0</v>
      </c>
      <c r="CG52" s="417">
        <v>0</v>
      </c>
      <c r="CH52" s="417">
        <v>0</v>
      </c>
      <c r="CI52" s="417">
        <v>0</v>
      </c>
      <c r="CJ52" s="417">
        <v>0</v>
      </c>
      <c r="CK52" s="417">
        <v>0</v>
      </c>
      <c r="CL52" s="417">
        <v>0</v>
      </c>
      <c r="CM52" s="420">
        <v>0</v>
      </c>
      <c r="CN52" s="420">
        <v>0</v>
      </c>
      <c r="CO52" s="420">
        <v>0</v>
      </c>
      <c r="CP52" s="420">
        <v>0</v>
      </c>
    </row>
    <row r="53" spans="1:94" s="440" customFormat="1" ht="99.95" customHeight="1" x14ac:dyDescent="0.25">
      <c r="A53" s="167">
        <v>19</v>
      </c>
      <c r="B53" s="167" t="s">
        <v>30</v>
      </c>
      <c r="C53" s="167">
        <v>1906</v>
      </c>
      <c r="D53" s="167" t="s">
        <v>1658</v>
      </c>
      <c r="E53" s="167" t="s">
        <v>33</v>
      </c>
      <c r="F53" s="350" t="s">
        <v>2014</v>
      </c>
      <c r="G53" s="368">
        <v>28</v>
      </c>
      <c r="H53" s="351" t="s">
        <v>2015</v>
      </c>
      <c r="I53" s="378" t="s">
        <v>2077</v>
      </c>
      <c r="J53" s="148">
        <v>14</v>
      </c>
      <c r="K53" s="352" t="s">
        <v>1916</v>
      </c>
      <c r="L53" s="352" t="s">
        <v>1916</v>
      </c>
      <c r="M53" s="353" t="s">
        <v>1937</v>
      </c>
      <c r="N53" s="378" t="s">
        <v>2077</v>
      </c>
      <c r="O53" s="148">
        <v>14</v>
      </c>
      <c r="P53" s="449">
        <v>2023004250012</v>
      </c>
      <c r="Q53" s="356" t="s">
        <v>2016</v>
      </c>
      <c r="R53" s="447">
        <v>1906001</v>
      </c>
      <c r="S53" s="158" t="s">
        <v>2175</v>
      </c>
      <c r="T53" s="355" t="s">
        <v>2175</v>
      </c>
      <c r="U53" s="355" t="s">
        <v>2042</v>
      </c>
      <c r="V53" s="148"/>
      <c r="W53" s="355" t="s">
        <v>2197</v>
      </c>
      <c r="X53" s="458" t="s">
        <v>1707</v>
      </c>
      <c r="Y53" s="373"/>
      <c r="Z53" s="373"/>
      <c r="AA53" s="367" t="s">
        <v>4070</v>
      </c>
      <c r="AB53" s="358" t="s">
        <v>2020</v>
      </c>
      <c r="AC53" s="432"/>
      <c r="AD53" s="396" t="s">
        <v>1534</v>
      </c>
      <c r="AE53" s="396" t="s">
        <v>1537</v>
      </c>
      <c r="AF53" s="396" t="s">
        <v>1936</v>
      </c>
      <c r="AG53" s="374"/>
      <c r="AH53" s="374"/>
      <c r="AI53" s="468"/>
      <c r="AJ53" s="158">
        <v>6</v>
      </c>
      <c r="AK53" s="363" t="s">
        <v>2018</v>
      </c>
      <c r="AL53" s="461">
        <v>2</v>
      </c>
      <c r="AM53" s="453"/>
      <c r="AN53" s="366" t="b">
        <f t="shared" si="0"/>
        <v>1</v>
      </c>
      <c r="AO53" s="370"/>
      <c r="AP53" s="370"/>
      <c r="AQ53" s="352">
        <v>0</v>
      </c>
      <c r="AR53" s="352">
        <v>0</v>
      </c>
      <c r="AS53" s="377"/>
      <c r="AT53" s="148" t="s">
        <v>4042</v>
      </c>
      <c r="AU53" s="439">
        <f t="shared" si="1"/>
        <v>0</v>
      </c>
      <c r="AV53" s="454">
        <f t="shared" si="2"/>
        <v>0</v>
      </c>
      <c r="AW53" s="455">
        <f t="shared" si="3"/>
        <v>0</v>
      </c>
      <c r="AX53" s="456">
        <f t="shared" si="4"/>
        <v>0</v>
      </c>
      <c r="AY53" s="457"/>
      <c r="AZ53" s="424">
        <v>0</v>
      </c>
      <c r="BA53" s="424">
        <v>0</v>
      </c>
      <c r="BB53" s="424">
        <v>0</v>
      </c>
      <c r="BC53" s="424">
        <v>0</v>
      </c>
      <c r="BD53" s="424">
        <v>0</v>
      </c>
      <c r="BE53" s="424">
        <v>0</v>
      </c>
      <c r="BF53" s="417">
        <v>0</v>
      </c>
      <c r="BG53" s="417">
        <v>0</v>
      </c>
      <c r="BH53" s="417">
        <v>0</v>
      </c>
      <c r="BI53" s="417">
        <v>0</v>
      </c>
      <c r="BJ53" s="417">
        <v>0</v>
      </c>
      <c r="BK53" s="417">
        <v>0</v>
      </c>
      <c r="BL53" s="417">
        <v>0</v>
      </c>
      <c r="BM53" s="417">
        <v>0</v>
      </c>
      <c r="BN53" s="417">
        <v>0</v>
      </c>
      <c r="BO53" s="417">
        <v>0</v>
      </c>
      <c r="BP53" s="417">
        <v>0</v>
      </c>
      <c r="BQ53" s="417">
        <v>0</v>
      </c>
      <c r="BR53" s="417">
        <v>0</v>
      </c>
      <c r="BS53" s="417">
        <v>0</v>
      </c>
      <c r="BT53" s="417">
        <v>0</v>
      </c>
      <c r="BU53" s="417">
        <v>0</v>
      </c>
      <c r="BV53" s="417">
        <v>0</v>
      </c>
      <c r="BW53" s="417">
        <v>0</v>
      </c>
      <c r="BX53" s="417">
        <v>0</v>
      </c>
      <c r="BY53" s="417">
        <v>0</v>
      </c>
      <c r="BZ53" s="417">
        <v>0</v>
      </c>
      <c r="CA53" s="417">
        <v>0</v>
      </c>
      <c r="CB53" s="417">
        <v>0</v>
      </c>
      <c r="CC53" s="417">
        <v>0</v>
      </c>
      <c r="CD53" s="417">
        <v>0</v>
      </c>
      <c r="CE53" s="417">
        <v>0</v>
      </c>
      <c r="CF53" s="417">
        <v>0</v>
      </c>
      <c r="CG53" s="417">
        <v>0</v>
      </c>
      <c r="CH53" s="417">
        <v>0</v>
      </c>
      <c r="CI53" s="417">
        <v>0</v>
      </c>
      <c r="CJ53" s="417">
        <v>0</v>
      </c>
      <c r="CK53" s="417">
        <v>0</v>
      </c>
      <c r="CL53" s="417">
        <v>0</v>
      </c>
      <c r="CM53" s="420">
        <v>0</v>
      </c>
      <c r="CN53" s="420">
        <v>0</v>
      </c>
      <c r="CO53" s="420">
        <v>0</v>
      </c>
      <c r="CP53" s="420">
        <v>0</v>
      </c>
    </row>
    <row r="54" spans="1:94" s="440" customFormat="1" ht="99.95" customHeight="1" x14ac:dyDescent="0.25">
      <c r="A54" s="167">
        <v>19</v>
      </c>
      <c r="B54" s="167" t="s">
        <v>30</v>
      </c>
      <c r="C54" s="167">
        <v>1906</v>
      </c>
      <c r="D54" s="167" t="s">
        <v>1658</v>
      </c>
      <c r="E54" s="167" t="s">
        <v>33</v>
      </c>
      <c r="F54" s="350" t="s">
        <v>2014</v>
      </c>
      <c r="G54" s="368">
        <v>28</v>
      </c>
      <c r="H54" s="351" t="s">
        <v>2015</v>
      </c>
      <c r="I54" s="378" t="s">
        <v>2077</v>
      </c>
      <c r="J54" s="148">
        <v>14</v>
      </c>
      <c r="K54" s="352" t="s">
        <v>1916</v>
      </c>
      <c r="L54" s="352" t="s">
        <v>1916</v>
      </c>
      <c r="M54" s="353" t="s">
        <v>1937</v>
      </c>
      <c r="N54" s="378" t="s">
        <v>2077</v>
      </c>
      <c r="O54" s="148">
        <v>14</v>
      </c>
      <c r="P54" s="449">
        <v>2023004250012</v>
      </c>
      <c r="Q54" s="356" t="s">
        <v>2016</v>
      </c>
      <c r="R54" s="447">
        <v>1906002</v>
      </c>
      <c r="S54" s="158" t="s">
        <v>2176</v>
      </c>
      <c r="T54" s="355" t="s">
        <v>2177</v>
      </c>
      <c r="U54" s="355" t="s">
        <v>2042</v>
      </c>
      <c r="V54" s="148"/>
      <c r="W54" s="355" t="s">
        <v>2198</v>
      </c>
      <c r="X54" s="458" t="s">
        <v>1707</v>
      </c>
      <c r="Y54" s="373"/>
      <c r="Z54" s="373"/>
      <c r="AA54" s="367" t="s">
        <v>4070</v>
      </c>
      <c r="AB54" s="358" t="s">
        <v>2031</v>
      </c>
      <c r="AC54" s="432"/>
      <c r="AD54" s="396" t="s">
        <v>1534</v>
      </c>
      <c r="AE54" s="396" t="s">
        <v>1537</v>
      </c>
      <c r="AF54" s="396" t="s">
        <v>1936</v>
      </c>
      <c r="AG54" s="374"/>
      <c r="AH54" s="374"/>
      <c r="AI54" s="468"/>
      <c r="AJ54" s="158">
        <v>6</v>
      </c>
      <c r="AK54" s="363" t="s">
        <v>2018</v>
      </c>
      <c r="AL54" s="461">
        <v>1</v>
      </c>
      <c r="AM54" s="453"/>
      <c r="AN54" s="366" t="b">
        <f t="shared" si="0"/>
        <v>1</v>
      </c>
      <c r="AO54" s="370"/>
      <c r="AP54" s="370"/>
      <c r="AQ54" s="352">
        <v>0</v>
      </c>
      <c r="AR54" s="352">
        <v>0</v>
      </c>
      <c r="AS54" s="377"/>
      <c r="AT54" s="148" t="s">
        <v>4042</v>
      </c>
      <c r="AU54" s="439">
        <f t="shared" si="1"/>
        <v>0</v>
      </c>
      <c r="AV54" s="454">
        <f t="shared" si="2"/>
        <v>0</v>
      </c>
      <c r="AW54" s="455">
        <f t="shared" si="3"/>
        <v>0</v>
      </c>
      <c r="AX54" s="456">
        <f t="shared" si="4"/>
        <v>0</v>
      </c>
      <c r="AY54" s="457"/>
      <c r="AZ54" s="424">
        <v>0</v>
      </c>
      <c r="BA54" s="424">
        <v>0</v>
      </c>
      <c r="BB54" s="424">
        <v>0</v>
      </c>
      <c r="BC54" s="424">
        <v>0</v>
      </c>
      <c r="BD54" s="424">
        <v>0</v>
      </c>
      <c r="BE54" s="424">
        <v>0</v>
      </c>
      <c r="BF54" s="417">
        <v>0</v>
      </c>
      <c r="BG54" s="417">
        <v>0</v>
      </c>
      <c r="BH54" s="417">
        <v>0</v>
      </c>
      <c r="BI54" s="417">
        <v>0</v>
      </c>
      <c r="BJ54" s="417">
        <v>0</v>
      </c>
      <c r="BK54" s="417">
        <v>0</v>
      </c>
      <c r="BL54" s="417">
        <v>0</v>
      </c>
      <c r="BM54" s="417">
        <v>0</v>
      </c>
      <c r="BN54" s="417">
        <v>0</v>
      </c>
      <c r="BO54" s="417">
        <v>0</v>
      </c>
      <c r="BP54" s="417">
        <v>0</v>
      </c>
      <c r="BQ54" s="417">
        <v>0</v>
      </c>
      <c r="BR54" s="417">
        <v>0</v>
      </c>
      <c r="BS54" s="417">
        <v>0</v>
      </c>
      <c r="BT54" s="417">
        <v>0</v>
      </c>
      <c r="BU54" s="417">
        <v>0</v>
      </c>
      <c r="BV54" s="417">
        <v>0</v>
      </c>
      <c r="BW54" s="417">
        <v>0</v>
      </c>
      <c r="BX54" s="417">
        <v>0</v>
      </c>
      <c r="BY54" s="417">
        <v>0</v>
      </c>
      <c r="BZ54" s="417">
        <v>0</v>
      </c>
      <c r="CA54" s="417">
        <v>0</v>
      </c>
      <c r="CB54" s="417">
        <v>0</v>
      </c>
      <c r="CC54" s="417">
        <v>0</v>
      </c>
      <c r="CD54" s="417">
        <v>0</v>
      </c>
      <c r="CE54" s="417">
        <v>0</v>
      </c>
      <c r="CF54" s="417">
        <v>0</v>
      </c>
      <c r="CG54" s="417">
        <v>0</v>
      </c>
      <c r="CH54" s="417">
        <v>0</v>
      </c>
      <c r="CI54" s="417">
        <v>0</v>
      </c>
      <c r="CJ54" s="417">
        <v>0</v>
      </c>
      <c r="CK54" s="417">
        <v>0</v>
      </c>
      <c r="CL54" s="417">
        <v>0</v>
      </c>
      <c r="CM54" s="420">
        <v>0</v>
      </c>
      <c r="CN54" s="420">
        <v>0</v>
      </c>
      <c r="CO54" s="420">
        <v>0</v>
      </c>
      <c r="CP54" s="420">
        <v>0</v>
      </c>
    </row>
    <row r="55" spans="1:94" s="440" customFormat="1" ht="99.95" customHeight="1" x14ac:dyDescent="0.25">
      <c r="A55" s="167">
        <v>19</v>
      </c>
      <c r="B55" s="167" t="s">
        <v>30</v>
      </c>
      <c r="C55" s="167">
        <v>1906</v>
      </c>
      <c r="D55" s="167" t="s">
        <v>1658</v>
      </c>
      <c r="E55" s="167" t="s">
        <v>33</v>
      </c>
      <c r="F55" s="350" t="s">
        <v>2014</v>
      </c>
      <c r="G55" s="368">
        <v>28</v>
      </c>
      <c r="H55" s="351" t="s">
        <v>2015</v>
      </c>
      <c r="I55" s="378" t="s">
        <v>2077</v>
      </c>
      <c r="J55" s="148">
        <v>14</v>
      </c>
      <c r="K55" s="352" t="s">
        <v>1916</v>
      </c>
      <c r="L55" s="352" t="s">
        <v>1916</v>
      </c>
      <c r="M55" s="353" t="s">
        <v>1937</v>
      </c>
      <c r="N55" s="378" t="s">
        <v>2077</v>
      </c>
      <c r="O55" s="148">
        <v>14</v>
      </c>
      <c r="P55" s="449">
        <v>2023004250012</v>
      </c>
      <c r="Q55" s="356" t="s">
        <v>2016</v>
      </c>
      <c r="R55" s="447">
        <v>1906002</v>
      </c>
      <c r="S55" s="158" t="s">
        <v>2176</v>
      </c>
      <c r="T55" s="355" t="s">
        <v>2177</v>
      </c>
      <c r="U55" s="355" t="s">
        <v>2042</v>
      </c>
      <c r="V55" s="148"/>
      <c r="W55" s="355" t="s">
        <v>2198</v>
      </c>
      <c r="X55" s="458" t="s">
        <v>1707</v>
      </c>
      <c r="Y55" s="373"/>
      <c r="Z55" s="373"/>
      <c r="AA55" s="367" t="s">
        <v>4070</v>
      </c>
      <c r="AB55" s="358" t="s">
        <v>2032</v>
      </c>
      <c r="AC55" s="432"/>
      <c r="AD55" s="396" t="s">
        <v>1534</v>
      </c>
      <c r="AE55" s="396" t="s">
        <v>1537</v>
      </c>
      <c r="AF55" s="396" t="s">
        <v>1936</v>
      </c>
      <c r="AG55" s="374"/>
      <c r="AH55" s="374"/>
      <c r="AI55" s="468"/>
      <c r="AJ55" s="158">
        <v>6</v>
      </c>
      <c r="AK55" s="363" t="s">
        <v>2018</v>
      </c>
      <c r="AL55" s="461">
        <v>1</v>
      </c>
      <c r="AM55" s="453"/>
      <c r="AN55" s="366" t="b">
        <f t="shared" si="0"/>
        <v>1</v>
      </c>
      <c r="AO55" s="370"/>
      <c r="AP55" s="370"/>
      <c r="AQ55" s="352">
        <v>0</v>
      </c>
      <c r="AR55" s="352">
        <v>0</v>
      </c>
      <c r="AS55" s="377"/>
      <c r="AT55" s="148" t="s">
        <v>4042</v>
      </c>
      <c r="AU55" s="439">
        <f t="shared" si="1"/>
        <v>0</v>
      </c>
      <c r="AV55" s="454">
        <f t="shared" si="2"/>
        <v>0</v>
      </c>
      <c r="AW55" s="455">
        <f t="shared" si="3"/>
        <v>0</v>
      </c>
      <c r="AX55" s="456">
        <f t="shared" si="4"/>
        <v>0</v>
      </c>
      <c r="AY55" s="457"/>
      <c r="AZ55" s="424">
        <v>0</v>
      </c>
      <c r="BA55" s="424">
        <v>0</v>
      </c>
      <c r="BB55" s="424">
        <v>0</v>
      </c>
      <c r="BC55" s="424">
        <v>0</v>
      </c>
      <c r="BD55" s="424">
        <v>0</v>
      </c>
      <c r="BE55" s="424">
        <v>0</v>
      </c>
      <c r="BF55" s="417">
        <v>0</v>
      </c>
      <c r="BG55" s="417">
        <v>0</v>
      </c>
      <c r="BH55" s="417">
        <v>0</v>
      </c>
      <c r="BI55" s="417">
        <v>0</v>
      </c>
      <c r="BJ55" s="417">
        <v>0</v>
      </c>
      <c r="BK55" s="417">
        <v>0</v>
      </c>
      <c r="BL55" s="417">
        <v>0</v>
      </c>
      <c r="BM55" s="417">
        <v>0</v>
      </c>
      <c r="BN55" s="417">
        <v>0</v>
      </c>
      <c r="BO55" s="417">
        <v>0</v>
      </c>
      <c r="BP55" s="417">
        <v>0</v>
      </c>
      <c r="BQ55" s="417">
        <v>0</v>
      </c>
      <c r="BR55" s="417">
        <v>0</v>
      </c>
      <c r="BS55" s="417">
        <v>0</v>
      </c>
      <c r="BT55" s="417">
        <v>0</v>
      </c>
      <c r="BU55" s="417">
        <v>0</v>
      </c>
      <c r="BV55" s="417">
        <v>0</v>
      </c>
      <c r="BW55" s="417">
        <v>0</v>
      </c>
      <c r="BX55" s="417">
        <v>0</v>
      </c>
      <c r="BY55" s="417">
        <v>0</v>
      </c>
      <c r="BZ55" s="417">
        <v>0</v>
      </c>
      <c r="CA55" s="417">
        <v>0</v>
      </c>
      <c r="CB55" s="417">
        <v>0</v>
      </c>
      <c r="CC55" s="417">
        <v>0</v>
      </c>
      <c r="CD55" s="417">
        <v>0</v>
      </c>
      <c r="CE55" s="417">
        <v>0</v>
      </c>
      <c r="CF55" s="417">
        <v>0</v>
      </c>
      <c r="CG55" s="417">
        <v>0</v>
      </c>
      <c r="CH55" s="417">
        <v>0</v>
      </c>
      <c r="CI55" s="417">
        <v>0</v>
      </c>
      <c r="CJ55" s="417">
        <v>0</v>
      </c>
      <c r="CK55" s="417">
        <v>0</v>
      </c>
      <c r="CL55" s="417">
        <v>0</v>
      </c>
      <c r="CM55" s="420">
        <v>0</v>
      </c>
      <c r="CN55" s="420">
        <v>0</v>
      </c>
      <c r="CO55" s="420">
        <v>0</v>
      </c>
      <c r="CP55" s="420">
        <v>0</v>
      </c>
    </row>
    <row r="56" spans="1:94" s="440" customFormat="1" ht="99.95" customHeight="1" x14ac:dyDescent="0.25">
      <c r="A56" s="167">
        <v>19</v>
      </c>
      <c r="B56" s="167" t="s">
        <v>30</v>
      </c>
      <c r="C56" s="167">
        <v>1906</v>
      </c>
      <c r="D56" s="167" t="s">
        <v>1658</v>
      </c>
      <c r="E56" s="167" t="s">
        <v>33</v>
      </c>
      <c r="F56" s="350" t="s">
        <v>2014</v>
      </c>
      <c r="G56" s="368">
        <v>28</v>
      </c>
      <c r="H56" s="351" t="s">
        <v>2015</v>
      </c>
      <c r="I56" s="378" t="s">
        <v>2077</v>
      </c>
      <c r="J56" s="148">
        <v>14</v>
      </c>
      <c r="K56" s="352" t="s">
        <v>1916</v>
      </c>
      <c r="L56" s="352" t="s">
        <v>1916</v>
      </c>
      <c r="M56" s="353" t="s">
        <v>1937</v>
      </c>
      <c r="N56" s="378" t="s">
        <v>2077</v>
      </c>
      <c r="O56" s="148">
        <v>14</v>
      </c>
      <c r="P56" s="449">
        <v>2023004250012</v>
      </c>
      <c r="Q56" s="356" t="s">
        <v>2016</v>
      </c>
      <c r="R56" s="447">
        <v>1906008</v>
      </c>
      <c r="S56" s="158" t="s">
        <v>2178</v>
      </c>
      <c r="T56" s="355" t="s">
        <v>2178</v>
      </c>
      <c r="U56" s="355" t="s">
        <v>2042</v>
      </c>
      <c r="V56" s="148"/>
      <c r="W56" s="355" t="s">
        <v>2199</v>
      </c>
      <c r="X56" s="458" t="s">
        <v>1707</v>
      </c>
      <c r="Y56" s="373"/>
      <c r="Z56" s="373"/>
      <c r="AA56" s="367" t="s">
        <v>4070</v>
      </c>
      <c r="AB56" s="358" t="s">
        <v>2023</v>
      </c>
      <c r="AC56" s="432"/>
      <c r="AD56" s="396" t="s">
        <v>1534</v>
      </c>
      <c r="AE56" s="396" t="s">
        <v>1537</v>
      </c>
      <c r="AF56" s="396" t="s">
        <v>1936</v>
      </c>
      <c r="AG56" s="374"/>
      <c r="AH56" s="374"/>
      <c r="AI56" s="468"/>
      <c r="AJ56" s="158">
        <v>6</v>
      </c>
      <c r="AK56" s="363" t="s">
        <v>2018</v>
      </c>
      <c r="AL56" s="461">
        <v>1</v>
      </c>
      <c r="AM56" s="453"/>
      <c r="AN56" s="366" t="b">
        <f t="shared" si="0"/>
        <v>1</v>
      </c>
      <c r="AO56" s="370"/>
      <c r="AP56" s="370"/>
      <c r="AQ56" s="352">
        <v>0</v>
      </c>
      <c r="AR56" s="352">
        <v>0</v>
      </c>
      <c r="AS56" s="377"/>
      <c r="AT56" s="148" t="s">
        <v>4042</v>
      </c>
      <c r="AU56" s="439">
        <f t="shared" si="1"/>
        <v>0</v>
      </c>
      <c r="AV56" s="454">
        <f t="shared" si="2"/>
        <v>0</v>
      </c>
      <c r="AW56" s="455">
        <f t="shared" si="3"/>
        <v>0</v>
      </c>
      <c r="AX56" s="456">
        <f t="shared" si="4"/>
        <v>0</v>
      </c>
      <c r="AY56" s="457"/>
      <c r="AZ56" s="424">
        <v>0</v>
      </c>
      <c r="BA56" s="424">
        <v>0</v>
      </c>
      <c r="BB56" s="424">
        <v>0</v>
      </c>
      <c r="BC56" s="424">
        <v>0</v>
      </c>
      <c r="BD56" s="424">
        <v>0</v>
      </c>
      <c r="BE56" s="424">
        <v>0</v>
      </c>
      <c r="BF56" s="417">
        <v>0</v>
      </c>
      <c r="BG56" s="417">
        <v>0</v>
      </c>
      <c r="BH56" s="417">
        <v>0</v>
      </c>
      <c r="BI56" s="417">
        <v>0</v>
      </c>
      <c r="BJ56" s="417">
        <v>0</v>
      </c>
      <c r="BK56" s="417">
        <v>0</v>
      </c>
      <c r="BL56" s="417">
        <v>0</v>
      </c>
      <c r="BM56" s="417">
        <v>0</v>
      </c>
      <c r="BN56" s="417">
        <v>0</v>
      </c>
      <c r="BO56" s="417">
        <v>0</v>
      </c>
      <c r="BP56" s="417">
        <v>0</v>
      </c>
      <c r="BQ56" s="417">
        <v>0</v>
      </c>
      <c r="BR56" s="417">
        <v>0</v>
      </c>
      <c r="BS56" s="417">
        <v>0</v>
      </c>
      <c r="BT56" s="417">
        <v>0</v>
      </c>
      <c r="BU56" s="417">
        <v>0</v>
      </c>
      <c r="BV56" s="417">
        <v>0</v>
      </c>
      <c r="BW56" s="417">
        <v>0</v>
      </c>
      <c r="BX56" s="417">
        <v>0</v>
      </c>
      <c r="BY56" s="417">
        <v>0</v>
      </c>
      <c r="BZ56" s="417">
        <v>0</v>
      </c>
      <c r="CA56" s="417">
        <v>0</v>
      </c>
      <c r="CB56" s="417">
        <v>0</v>
      </c>
      <c r="CC56" s="417">
        <v>0</v>
      </c>
      <c r="CD56" s="417">
        <v>0</v>
      </c>
      <c r="CE56" s="417">
        <v>0</v>
      </c>
      <c r="CF56" s="417">
        <v>0</v>
      </c>
      <c r="CG56" s="417">
        <v>0</v>
      </c>
      <c r="CH56" s="417">
        <v>0</v>
      </c>
      <c r="CI56" s="417">
        <v>0</v>
      </c>
      <c r="CJ56" s="417">
        <v>0</v>
      </c>
      <c r="CK56" s="417">
        <v>0</v>
      </c>
      <c r="CL56" s="417">
        <v>0</v>
      </c>
      <c r="CM56" s="420">
        <v>0</v>
      </c>
      <c r="CN56" s="420">
        <v>0</v>
      </c>
      <c r="CO56" s="420">
        <v>0</v>
      </c>
      <c r="CP56" s="420">
        <v>0</v>
      </c>
    </row>
    <row r="57" spans="1:94" s="440" customFormat="1" ht="99.95" customHeight="1" x14ac:dyDescent="0.25">
      <c r="A57" s="167">
        <v>19</v>
      </c>
      <c r="B57" s="167" t="s">
        <v>30</v>
      </c>
      <c r="C57" s="167">
        <v>1906</v>
      </c>
      <c r="D57" s="167" t="s">
        <v>1658</v>
      </c>
      <c r="E57" s="167" t="s">
        <v>33</v>
      </c>
      <c r="F57" s="350" t="s">
        <v>2014</v>
      </c>
      <c r="G57" s="368">
        <v>28</v>
      </c>
      <c r="H57" s="351" t="s">
        <v>2015</v>
      </c>
      <c r="I57" s="378" t="s">
        <v>2077</v>
      </c>
      <c r="J57" s="148">
        <v>14</v>
      </c>
      <c r="K57" s="352" t="s">
        <v>1916</v>
      </c>
      <c r="L57" s="352" t="s">
        <v>1916</v>
      </c>
      <c r="M57" s="353" t="s">
        <v>1937</v>
      </c>
      <c r="N57" s="378" t="s">
        <v>2077</v>
      </c>
      <c r="O57" s="148">
        <v>14</v>
      </c>
      <c r="P57" s="449">
        <v>2023004250012</v>
      </c>
      <c r="Q57" s="356" t="s">
        <v>2016</v>
      </c>
      <c r="R57" s="447">
        <v>1906008</v>
      </c>
      <c r="S57" s="158" t="s">
        <v>2178</v>
      </c>
      <c r="T57" s="355" t="s">
        <v>2178</v>
      </c>
      <c r="U57" s="355" t="s">
        <v>2042</v>
      </c>
      <c r="V57" s="148"/>
      <c r="W57" s="355" t="s">
        <v>2199</v>
      </c>
      <c r="X57" s="458" t="s">
        <v>1707</v>
      </c>
      <c r="Y57" s="373"/>
      <c r="Z57" s="373"/>
      <c r="AA57" s="367" t="s">
        <v>4070</v>
      </c>
      <c r="AB57" s="358" t="s">
        <v>2024</v>
      </c>
      <c r="AC57" s="432"/>
      <c r="AD57" s="396" t="s">
        <v>1534</v>
      </c>
      <c r="AE57" s="396" t="s">
        <v>1537</v>
      </c>
      <c r="AF57" s="396" t="s">
        <v>1936</v>
      </c>
      <c r="AG57" s="374"/>
      <c r="AH57" s="374"/>
      <c r="AI57" s="468"/>
      <c r="AJ57" s="158">
        <v>6</v>
      </c>
      <c r="AK57" s="363" t="s">
        <v>2018</v>
      </c>
      <c r="AL57" s="461">
        <v>1</v>
      </c>
      <c r="AM57" s="453"/>
      <c r="AN57" s="366" t="b">
        <f t="shared" si="0"/>
        <v>1</v>
      </c>
      <c r="AO57" s="370"/>
      <c r="AP57" s="370"/>
      <c r="AQ57" s="352">
        <v>0</v>
      </c>
      <c r="AR57" s="352">
        <v>0</v>
      </c>
      <c r="AS57" s="377"/>
      <c r="AT57" s="148" t="s">
        <v>4042</v>
      </c>
      <c r="AU57" s="439">
        <f t="shared" si="1"/>
        <v>0</v>
      </c>
      <c r="AV57" s="454">
        <f t="shared" si="2"/>
        <v>0</v>
      </c>
      <c r="AW57" s="455">
        <f t="shared" si="3"/>
        <v>0</v>
      </c>
      <c r="AX57" s="456">
        <f t="shared" si="4"/>
        <v>0</v>
      </c>
      <c r="AY57" s="457"/>
      <c r="AZ57" s="424">
        <v>0</v>
      </c>
      <c r="BA57" s="424">
        <v>0</v>
      </c>
      <c r="BB57" s="424">
        <v>0</v>
      </c>
      <c r="BC57" s="424">
        <v>0</v>
      </c>
      <c r="BD57" s="424">
        <v>0</v>
      </c>
      <c r="BE57" s="424">
        <v>0</v>
      </c>
      <c r="BF57" s="417">
        <v>0</v>
      </c>
      <c r="BG57" s="417">
        <v>0</v>
      </c>
      <c r="BH57" s="417">
        <v>0</v>
      </c>
      <c r="BI57" s="417">
        <v>0</v>
      </c>
      <c r="BJ57" s="417">
        <v>0</v>
      </c>
      <c r="BK57" s="417">
        <v>0</v>
      </c>
      <c r="BL57" s="417">
        <v>0</v>
      </c>
      <c r="BM57" s="417">
        <v>0</v>
      </c>
      <c r="BN57" s="417">
        <v>0</v>
      </c>
      <c r="BO57" s="417">
        <v>0</v>
      </c>
      <c r="BP57" s="417">
        <v>0</v>
      </c>
      <c r="BQ57" s="417">
        <v>0</v>
      </c>
      <c r="BR57" s="417">
        <v>0</v>
      </c>
      <c r="BS57" s="417">
        <v>0</v>
      </c>
      <c r="BT57" s="417">
        <v>0</v>
      </c>
      <c r="BU57" s="417">
        <v>0</v>
      </c>
      <c r="BV57" s="417">
        <v>0</v>
      </c>
      <c r="BW57" s="417">
        <v>0</v>
      </c>
      <c r="BX57" s="417">
        <v>0</v>
      </c>
      <c r="BY57" s="417">
        <v>0</v>
      </c>
      <c r="BZ57" s="417">
        <v>0</v>
      </c>
      <c r="CA57" s="417">
        <v>0</v>
      </c>
      <c r="CB57" s="417">
        <v>0</v>
      </c>
      <c r="CC57" s="417">
        <v>0</v>
      </c>
      <c r="CD57" s="417">
        <v>0</v>
      </c>
      <c r="CE57" s="417">
        <v>0</v>
      </c>
      <c r="CF57" s="417">
        <v>0</v>
      </c>
      <c r="CG57" s="417">
        <v>0</v>
      </c>
      <c r="CH57" s="417">
        <v>0</v>
      </c>
      <c r="CI57" s="417">
        <v>0</v>
      </c>
      <c r="CJ57" s="417">
        <v>0</v>
      </c>
      <c r="CK57" s="417">
        <v>0</v>
      </c>
      <c r="CL57" s="417">
        <v>0</v>
      </c>
      <c r="CM57" s="420">
        <v>0</v>
      </c>
      <c r="CN57" s="420">
        <v>0</v>
      </c>
      <c r="CO57" s="420">
        <v>0</v>
      </c>
      <c r="CP57" s="420">
        <v>0</v>
      </c>
    </row>
    <row r="58" spans="1:94" s="440" customFormat="1" ht="99.95" customHeight="1" x14ac:dyDescent="0.25">
      <c r="A58" s="167">
        <v>19</v>
      </c>
      <c r="B58" s="167" t="s">
        <v>30</v>
      </c>
      <c r="C58" s="167">
        <v>1906</v>
      </c>
      <c r="D58" s="167" t="s">
        <v>1658</v>
      </c>
      <c r="E58" s="167" t="s">
        <v>33</v>
      </c>
      <c r="F58" s="350" t="s">
        <v>2014</v>
      </c>
      <c r="G58" s="368">
        <v>28</v>
      </c>
      <c r="H58" s="351" t="s">
        <v>2015</v>
      </c>
      <c r="I58" s="378" t="s">
        <v>2077</v>
      </c>
      <c r="J58" s="148">
        <v>14</v>
      </c>
      <c r="K58" s="352" t="s">
        <v>1916</v>
      </c>
      <c r="L58" s="352" t="s">
        <v>1916</v>
      </c>
      <c r="M58" s="353" t="s">
        <v>1937</v>
      </c>
      <c r="N58" s="378" t="s">
        <v>2077</v>
      </c>
      <c r="O58" s="148">
        <v>14</v>
      </c>
      <c r="P58" s="449">
        <v>2023004250012</v>
      </c>
      <c r="Q58" s="356" t="s">
        <v>2016</v>
      </c>
      <c r="R58" s="447">
        <v>1906009</v>
      </c>
      <c r="S58" s="158" t="s">
        <v>2179</v>
      </c>
      <c r="T58" s="355" t="s">
        <v>2179</v>
      </c>
      <c r="U58" s="355" t="s">
        <v>2042</v>
      </c>
      <c r="V58" s="148"/>
      <c r="W58" s="355" t="s">
        <v>2200</v>
      </c>
      <c r="X58" s="458" t="s">
        <v>1707</v>
      </c>
      <c r="Y58" s="373"/>
      <c r="Z58" s="373"/>
      <c r="AA58" s="367" t="s">
        <v>4070</v>
      </c>
      <c r="AB58" s="358" t="s">
        <v>2033</v>
      </c>
      <c r="AC58" s="432"/>
      <c r="AD58" s="396" t="s">
        <v>1534</v>
      </c>
      <c r="AE58" s="396" t="s">
        <v>1537</v>
      </c>
      <c r="AF58" s="396" t="s">
        <v>1936</v>
      </c>
      <c r="AG58" s="374"/>
      <c r="AH58" s="374"/>
      <c r="AI58" s="468"/>
      <c r="AJ58" s="158">
        <v>6</v>
      </c>
      <c r="AK58" s="363" t="s">
        <v>2018</v>
      </c>
      <c r="AL58" s="461">
        <v>1</v>
      </c>
      <c r="AM58" s="453"/>
      <c r="AN58" s="366" t="b">
        <f t="shared" si="0"/>
        <v>1</v>
      </c>
      <c r="AO58" s="370"/>
      <c r="AP58" s="370"/>
      <c r="AQ58" s="352">
        <v>0</v>
      </c>
      <c r="AR58" s="352">
        <v>0</v>
      </c>
      <c r="AS58" s="377"/>
      <c r="AT58" s="148" t="s">
        <v>4042</v>
      </c>
      <c r="AU58" s="439">
        <f t="shared" si="1"/>
        <v>0</v>
      </c>
      <c r="AV58" s="454">
        <f t="shared" si="2"/>
        <v>0</v>
      </c>
      <c r="AW58" s="455">
        <f t="shared" si="3"/>
        <v>0</v>
      </c>
      <c r="AX58" s="456">
        <f t="shared" si="4"/>
        <v>0</v>
      </c>
      <c r="AY58" s="457"/>
      <c r="AZ58" s="424">
        <v>0</v>
      </c>
      <c r="BA58" s="424">
        <v>0</v>
      </c>
      <c r="BB58" s="424">
        <v>0</v>
      </c>
      <c r="BC58" s="424">
        <v>0</v>
      </c>
      <c r="BD58" s="424">
        <v>0</v>
      </c>
      <c r="BE58" s="424">
        <v>0</v>
      </c>
      <c r="BF58" s="417">
        <v>0</v>
      </c>
      <c r="BG58" s="417">
        <v>0</v>
      </c>
      <c r="BH58" s="417">
        <v>0</v>
      </c>
      <c r="BI58" s="417">
        <v>0</v>
      </c>
      <c r="BJ58" s="417">
        <v>0</v>
      </c>
      <c r="BK58" s="417">
        <v>0</v>
      </c>
      <c r="BL58" s="417">
        <v>0</v>
      </c>
      <c r="BM58" s="417">
        <v>0</v>
      </c>
      <c r="BN58" s="417">
        <v>0</v>
      </c>
      <c r="BO58" s="417">
        <v>0</v>
      </c>
      <c r="BP58" s="417">
        <v>0</v>
      </c>
      <c r="BQ58" s="417">
        <v>0</v>
      </c>
      <c r="BR58" s="417">
        <v>0</v>
      </c>
      <c r="BS58" s="417">
        <v>0</v>
      </c>
      <c r="BT58" s="417">
        <v>0</v>
      </c>
      <c r="BU58" s="417">
        <v>0</v>
      </c>
      <c r="BV58" s="417">
        <v>0</v>
      </c>
      <c r="BW58" s="417">
        <v>0</v>
      </c>
      <c r="BX58" s="417">
        <v>0</v>
      </c>
      <c r="BY58" s="417">
        <v>0</v>
      </c>
      <c r="BZ58" s="417">
        <v>0</v>
      </c>
      <c r="CA58" s="417">
        <v>0</v>
      </c>
      <c r="CB58" s="417">
        <v>0</v>
      </c>
      <c r="CC58" s="417">
        <v>0</v>
      </c>
      <c r="CD58" s="417">
        <v>0</v>
      </c>
      <c r="CE58" s="417">
        <v>0</v>
      </c>
      <c r="CF58" s="417">
        <v>0</v>
      </c>
      <c r="CG58" s="417">
        <v>0</v>
      </c>
      <c r="CH58" s="417">
        <v>0</v>
      </c>
      <c r="CI58" s="417">
        <v>0</v>
      </c>
      <c r="CJ58" s="417">
        <v>0</v>
      </c>
      <c r="CK58" s="417">
        <v>0</v>
      </c>
      <c r="CL58" s="417">
        <v>0</v>
      </c>
      <c r="CM58" s="420">
        <v>0</v>
      </c>
      <c r="CN58" s="420">
        <v>0</v>
      </c>
      <c r="CO58" s="420">
        <v>0</v>
      </c>
      <c r="CP58" s="420">
        <v>0</v>
      </c>
    </row>
    <row r="59" spans="1:94" s="440" customFormat="1" ht="99.95" customHeight="1" x14ac:dyDescent="0.25">
      <c r="A59" s="167">
        <v>19</v>
      </c>
      <c r="B59" s="167" t="s">
        <v>30</v>
      </c>
      <c r="C59" s="167">
        <v>1906</v>
      </c>
      <c r="D59" s="167" t="s">
        <v>1658</v>
      </c>
      <c r="E59" s="167" t="s">
        <v>33</v>
      </c>
      <c r="F59" s="350" t="s">
        <v>2014</v>
      </c>
      <c r="G59" s="368">
        <v>28</v>
      </c>
      <c r="H59" s="351" t="s">
        <v>2015</v>
      </c>
      <c r="I59" s="378" t="s">
        <v>2077</v>
      </c>
      <c r="J59" s="148">
        <v>14</v>
      </c>
      <c r="K59" s="352" t="s">
        <v>1916</v>
      </c>
      <c r="L59" s="352" t="s">
        <v>1916</v>
      </c>
      <c r="M59" s="353" t="s">
        <v>1937</v>
      </c>
      <c r="N59" s="378" t="s">
        <v>2077</v>
      </c>
      <c r="O59" s="148">
        <v>14</v>
      </c>
      <c r="P59" s="449">
        <v>2023004250012</v>
      </c>
      <c r="Q59" s="356" t="s">
        <v>2016</v>
      </c>
      <c r="R59" s="447">
        <v>1906009</v>
      </c>
      <c r="S59" s="158" t="s">
        <v>2179</v>
      </c>
      <c r="T59" s="355" t="s">
        <v>2179</v>
      </c>
      <c r="U59" s="355" t="s">
        <v>2042</v>
      </c>
      <c r="V59" s="148"/>
      <c r="W59" s="355" t="s">
        <v>2200</v>
      </c>
      <c r="X59" s="458" t="s">
        <v>1707</v>
      </c>
      <c r="Y59" s="373"/>
      <c r="Z59" s="373"/>
      <c r="AA59" s="367" t="s">
        <v>4070</v>
      </c>
      <c r="AB59" s="358" t="s">
        <v>2034</v>
      </c>
      <c r="AC59" s="432"/>
      <c r="AD59" s="396" t="s">
        <v>1534</v>
      </c>
      <c r="AE59" s="396" t="s">
        <v>1537</v>
      </c>
      <c r="AF59" s="396" t="s">
        <v>1936</v>
      </c>
      <c r="AG59" s="374"/>
      <c r="AH59" s="374"/>
      <c r="AI59" s="468"/>
      <c r="AJ59" s="158">
        <v>6</v>
      </c>
      <c r="AK59" s="363" t="s">
        <v>2018</v>
      </c>
      <c r="AL59" s="461">
        <v>1</v>
      </c>
      <c r="AM59" s="453"/>
      <c r="AN59" s="366" t="b">
        <f t="shared" si="0"/>
        <v>1</v>
      </c>
      <c r="AO59" s="370"/>
      <c r="AP59" s="370"/>
      <c r="AQ59" s="352">
        <v>0</v>
      </c>
      <c r="AR59" s="352">
        <v>0</v>
      </c>
      <c r="AS59" s="377"/>
      <c r="AT59" s="148" t="s">
        <v>4042</v>
      </c>
      <c r="AU59" s="439">
        <f t="shared" si="1"/>
        <v>0</v>
      </c>
      <c r="AV59" s="454">
        <f t="shared" si="2"/>
        <v>0</v>
      </c>
      <c r="AW59" s="455">
        <f t="shared" si="3"/>
        <v>0</v>
      </c>
      <c r="AX59" s="456">
        <f t="shared" si="4"/>
        <v>0</v>
      </c>
      <c r="AY59" s="457"/>
      <c r="AZ59" s="424">
        <v>0</v>
      </c>
      <c r="BA59" s="424">
        <v>0</v>
      </c>
      <c r="BB59" s="424">
        <v>0</v>
      </c>
      <c r="BC59" s="424">
        <v>0</v>
      </c>
      <c r="BD59" s="424">
        <v>0</v>
      </c>
      <c r="BE59" s="424">
        <v>0</v>
      </c>
      <c r="BF59" s="417">
        <v>0</v>
      </c>
      <c r="BG59" s="417">
        <v>0</v>
      </c>
      <c r="BH59" s="417">
        <v>0</v>
      </c>
      <c r="BI59" s="417">
        <v>0</v>
      </c>
      <c r="BJ59" s="417">
        <v>0</v>
      </c>
      <c r="BK59" s="417">
        <v>0</v>
      </c>
      <c r="BL59" s="417">
        <v>0</v>
      </c>
      <c r="BM59" s="417">
        <v>0</v>
      </c>
      <c r="BN59" s="417">
        <v>0</v>
      </c>
      <c r="BO59" s="417">
        <v>0</v>
      </c>
      <c r="BP59" s="417">
        <v>0</v>
      </c>
      <c r="BQ59" s="417">
        <v>0</v>
      </c>
      <c r="BR59" s="417">
        <v>0</v>
      </c>
      <c r="BS59" s="417">
        <v>0</v>
      </c>
      <c r="BT59" s="417">
        <v>0</v>
      </c>
      <c r="BU59" s="417">
        <v>0</v>
      </c>
      <c r="BV59" s="417">
        <v>0</v>
      </c>
      <c r="BW59" s="417">
        <v>0</v>
      </c>
      <c r="BX59" s="417">
        <v>0</v>
      </c>
      <c r="BY59" s="417">
        <v>0</v>
      </c>
      <c r="BZ59" s="417">
        <v>0</v>
      </c>
      <c r="CA59" s="417">
        <v>0</v>
      </c>
      <c r="CB59" s="417">
        <v>0</v>
      </c>
      <c r="CC59" s="417">
        <v>0</v>
      </c>
      <c r="CD59" s="417">
        <v>0</v>
      </c>
      <c r="CE59" s="417">
        <v>0</v>
      </c>
      <c r="CF59" s="417">
        <v>0</v>
      </c>
      <c r="CG59" s="417">
        <v>0</v>
      </c>
      <c r="CH59" s="417">
        <v>0</v>
      </c>
      <c r="CI59" s="417">
        <v>0</v>
      </c>
      <c r="CJ59" s="417">
        <v>0</v>
      </c>
      <c r="CK59" s="417">
        <v>0</v>
      </c>
      <c r="CL59" s="417">
        <v>0</v>
      </c>
      <c r="CM59" s="420">
        <v>0</v>
      </c>
      <c r="CN59" s="420">
        <v>0</v>
      </c>
      <c r="CO59" s="420">
        <v>0</v>
      </c>
      <c r="CP59" s="420">
        <v>0</v>
      </c>
    </row>
    <row r="60" spans="1:94" s="440" customFormat="1" ht="99.95" customHeight="1" x14ac:dyDescent="0.25">
      <c r="A60" s="167">
        <v>19</v>
      </c>
      <c r="B60" s="167" t="s">
        <v>30</v>
      </c>
      <c r="C60" s="167">
        <v>1906</v>
      </c>
      <c r="D60" s="167" t="s">
        <v>1658</v>
      </c>
      <c r="E60" s="167" t="s">
        <v>33</v>
      </c>
      <c r="F60" s="350" t="s">
        <v>2014</v>
      </c>
      <c r="G60" s="368">
        <v>28</v>
      </c>
      <c r="H60" s="351" t="s">
        <v>2015</v>
      </c>
      <c r="I60" s="378" t="s">
        <v>2077</v>
      </c>
      <c r="J60" s="148">
        <v>14</v>
      </c>
      <c r="K60" s="352" t="s">
        <v>1916</v>
      </c>
      <c r="L60" s="352" t="s">
        <v>1916</v>
      </c>
      <c r="M60" s="353" t="s">
        <v>1937</v>
      </c>
      <c r="N60" s="378" t="s">
        <v>2077</v>
      </c>
      <c r="O60" s="148">
        <v>14</v>
      </c>
      <c r="P60" s="449">
        <v>2023004250012</v>
      </c>
      <c r="Q60" s="356" t="s">
        <v>2016</v>
      </c>
      <c r="R60" s="447">
        <v>1906011</v>
      </c>
      <c r="S60" s="158" t="s">
        <v>2180</v>
      </c>
      <c r="T60" s="355" t="s">
        <v>2180</v>
      </c>
      <c r="U60" s="355" t="s">
        <v>2042</v>
      </c>
      <c r="V60" s="148"/>
      <c r="W60" s="355" t="s">
        <v>2201</v>
      </c>
      <c r="X60" s="458" t="s">
        <v>1707</v>
      </c>
      <c r="Y60" s="373"/>
      <c r="Z60" s="373"/>
      <c r="AA60" s="367" t="s">
        <v>4070</v>
      </c>
      <c r="AB60" s="358" t="s">
        <v>2025</v>
      </c>
      <c r="AC60" s="432"/>
      <c r="AD60" s="396" t="s">
        <v>1534</v>
      </c>
      <c r="AE60" s="396" t="s">
        <v>1537</v>
      </c>
      <c r="AF60" s="396" t="s">
        <v>1936</v>
      </c>
      <c r="AG60" s="374"/>
      <c r="AH60" s="374"/>
      <c r="AI60" s="468"/>
      <c r="AJ60" s="158">
        <v>6</v>
      </c>
      <c r="AK60" s="363" t="s">
        <v>2018</v>
      </c>
      <c r="AL60" s="461">
        <v>2</v>
      </c>
      <c r="AM60" s="453"/>
      <c r="AN60" s="366" t="b">
        <f t="shared" si="0"/>
        <v>1</v>
      </c>
      <c r="AO60" s="370"/>
      <c r="AP60" s="370"/>
      <c r="AQ60" s="352">
        <v>0</v>
      </c>
      <c r="AR60" s="352">
        <v>0</v>
      </c>
      <c r="AS60" s="377"/>
      <c r="AT60" s="148" t="s">
        <v>4042</v>
      </c>
      <c r="AU60" s="439">
        <f t="shared" si="1"/>
        <v>0</v>
      </c>
      <c r="AV60" s="454">
        <f t="shared" si="2"/>
        <v>0</v>
      </c>
      <c r="AW60" s="455">
        <f t="shared" si="3"/>
        <v>0</v>
      </c>
      <c r="AX60" s="456">
        <f t="shared" si="4"/>
        <v>0</v>
      </c>
      <c r="AY60" s="457"/>
      <c r="AZ60" s="424">
        <v>0</v>
      </c>
      <c r="BA60" s="424">
        <v>0</v>
      </c>
      <c r="BB60" s="424">
        <v>0</v>
      </c>
      <c r="BC60" s="424">
        <v>0</v>
      </c>
      <c r="BD60" s="424">
        <v>0</v>
      </c>
      <c r="BE60" s="424">
        <v>0</v>
      </c>
      <c r="BF60" s="417">
        <v>0</v>
      </c>
      <c r="BG60" s="417">
        <v>0</v>
      </c>
      <c r="BH60" s="417">
        <v>0</v>
      </c>
      <c r="BI60" s="417">
        <v>0</v>
      </c>
      <c r="BJ60" s="417">
        <v>0</v>
      </c>
      <c r="BK60" s="417">
        <v>0</v>
      </c>
      <c r="BL60" s="417">
        <v>0</v>
      </c>
      <c r="BM60" s="417">
        <v>0</v>
      </c>
      <c r="BN60" s="417">
        <v>0</v>
      </c>
      <c r="BO60" s="417">
        <v>0</v>
      </c>
      <c r="BP60" s="417">
        <v>0</v>
      </c>
      <c r="BQ60" s="417">
        <v>0</v>
      </c>
      <c r="BR60" s="417">
        <v>0</v>
      </c>
      <c r="BS60" s="417">
        <v>0</v>
      </c>
      <c r="BT60" s="417">
        <v>0</v>
      </c>
      <c r="BU60" s="417">
        <v>0</v>
      </c>
      <c r="BV60" s="417">
        <v>0</v>
      </c>
      <c r="BW60" s="417">
        <v>0</v>
      </c>
      <c r="BX60" s="417">
        <v>0</v>
      </c>
      <c r="BY60" s="417">
        <v>0</v>
      </c>
      <c r="BZ60" s="417">
        <v>0</v>
      </c>
      <c r="CA60" s="417">
        <v>0</v>
      </c>
      <c r="CB60" s="417">
        <v>0</v>
      </c>
      <c r="CC60" s="417">
        <v>0</v>
      </c>
      <c r="CD60" s="417">
        <v>0</v>
      </c>
      <c r="CE60" s="417">
        <v>0</v>
      </c>
      <c r="CF60" s="417">
        <v>0</v>
      </c>
      <c r="CG60" s="417">
        <v>0</v>
      </c>
      <c r="CH60" s="417">
        <v>0</v>
      </c>
      <c r="CI60" s="417">
        <v>0</v>
      </c>
      <c r="CJ60" s="417">
        <v>0</v>
      </c>
      <c r="CK60" s="417">
        <v>0</v>
      </c>
      <c r="CL60" s="417">
        <v>0</v>
      </c>
      <c r="CM60" s="420">
        <v>0</v>
      </c>
      <c r="CN60" s="420">
        <v>0</v>
      </c>
      <c r="CO60" s="420">
        <v>0</v>
      </c>
      <c r="CP60" s="420">
        <v>0</v>
      </c>
    </row>
    <row r="61" spans="1:94" s="440" customFormat="1" ht="99.95" customHeight="1" x14ac:dyDescent="0.25">
      <c r="A61" s="167">
        <v>19</v>
      </c>
      <c r="B61" s="167" t="s">
        <v>30</v>
      </c>
      <c r="C61" s="167">
        <v>1906</v>
      </c>
      <c r="D61" s="167" t="s">
        <v>1658</v>
      </c>
      <c r="E61" s="167" t="s">
        <v>33</v>
      </c>
      <c r="F61" s="350" t="s">
        <v>2014</v>
      </c>
      <c r="G61" s="368">
        <v>28</v>
      </c>
      <c r="H61" s="351" t="s">
        <v>2015</v>
      </c>
      <c r="I61" s="378" t="s">
        <v>2077</v>
      </c>
      <c r="J61" s="148">
        <v>14</v>
      </c>
      <c r="K61" s="352" t="s">
        <v>1916</v>
      </c>
      <c r="L61" s="352" t="s">
        <v>1916</v>
      </c>
      <c r="M61" s="353" t="s">
        <v>1937</v>
      </c>
      <c r="N61" s="378" t="s">
        <v>2077</v>
      </c>
      <c r="O61" s="148">
        <v>14</v>
      </c>
      <c r="P61" s="449">
        <v>2023004250012</v>
      </c>
      <c r="Q61" s="356" t="s">
        <v>2016</v>
      </c>
      <c r="R61" s="447">
        <v>1906011</v>
      </c>
      <c r="S61" s="158" t="s">
        <v>2180</v>
      </c>
      <c r="T61" s="355" t="s">
        <v>2180</v>
      </c>
      <c r="U61" s="355" t="s">
        <v>2042</v>
      </c>
      <c r="V61" s="148"/>
      <c r="W61" s="355" t="s">
        <v>2201</v>
      </c>
      <c r="X61" s="458" t="s">
        <v>1707</v>
      </c>
      <c r="Y61" s="373"/>
      <c r="Z61" s="373"/>
      <c r="AA61" s="367" t="s">
        <v>4070</v>
      </c>
      <c r="AB61" s="358" t="s">
        <v>2026</v>
      </c>
      <c r="AC61" s="432"/>
      <c r="AD61" s="396" t="s">
        <v>1534</v>
      </c>
      <c r="AE61" s="396" t="s">
        <v>1537</v>
      </c>
      <c r="AF61" s="396" t="s">
        <v>1936</v>
      </c>
      <c r="AG61" s="374"/>
      <c r="AH61" s="374"/>
      <c r="AI61" s="468"/>
      <c r="AJ61" s="158">
        <v>6</v>
      </c>
      <c r="AK61" s="363" t="s">
        <v>2018</v>
      </c>
      <c r="AL61" s="461">
        <v>2</v>
      </c>
      <c r="AM61" s="453"/>
      <c r="AN61" s="366" t="b">
        <f t="shared" si="0"/>
        <v>1</v>
      </c>
      <c r="AO61" s="370"/>
      <c r="AP61" s="370"/>
      <c r="AQ61" s="352">
        <v>0</v>
      </c>
      <c r="AR61" s="352">
        <v>0</v>
      </c>
      <c r="AS61" s="377"/>
      <c r="AT61" s="148" t="s">
        <v>4042</v>
      </c>
      <c r="AU61" s="439">
        <f t="shared" si="1"/>
        <v>0</v>
      </c>
      <c r="AV61" s="454">
        <f t="shared" si="2"/>
        <v>0</v>
      </c>
      <c r="AW61" s="455">
        <f t="shared" si="3"/>
        <v>0</v>
      </c>
      <c r="AX61" s="456">
        <f t="shared" si="4"/>
        <v>0</v>
      </c>
      <c r="AY61" s="457"/>
      <c r="AZ61" s="424">
        <v>0</v>
      </c>
      <c r="BA61" s="424">
        <v>0</v>
      </c>
      <c r="BB61" s="424">
        <v>0</v>
      </c>
      <c r="BC61" s="424">
        <v>0</v>
      </c>
      <c r="BD61" s="424">
        <v>0</v>
      </c>
      <c r="BE61" s="424">
        <v>0</v>
      </c>
      <c r="BF61" s="417">
        <v>0</v>
      </c>
      <c r="BG61" s="417">
        <v>0</v>
      </c>
      <c r="BH61" s="417">
        <v>0</v>
      </c>
      <c r="BI61" s="417">
        <v>0</v>
      </c>
      <c r="BJ61" s="417">
        <v>0</v>
      </c>
      <c r="BK61" s="417">
        <v>0</v>
      </c>
      <c r="BL61" s="417">
        <v>0</v>
      </c>
      <c r="BM61" s="417">
        <v>0</v>
      </c>
      <c r="BN61" s="417">
        <v>0</v>
      </c>
      <c r="BO61" s="417">
        <v>0</v>
      </c>
      <c r="BP61" s="417">
        <v>0</v>
      </c>
      <c r="BQ61" s="417">
        <v>0</v>
      </c>
      <c r="BR61" s="417">
        <v>0</v>
      </c>
      <c r="BS61" s="417">
        <v>0</v>
      </c>
      <c r="BT61" s="417">
        <v>0</v>
      </c>
      <c r="BU61" s="417">
        <v>0</v>
      </c>
      <c r="BV61" s="417">
        <v>0</v>
      </c>
      <c r="BW61" s="417">
        <v>0</v>
      </c>
      <c r="BX61" s="417">
        <v>0</v>
      </c>
      <c r="BY61" s="417">
        <v>0</v>
      </c>
      <c r="BZ61" s="417">
        <v>0</v>
      </c>
      <c r="CA61" s="417">
        <v>0</v>
      </c>
      <c r="CB61" s="417">
        <v>0</v>
      </c>
      <c r="CC61" s="417">
        <v>0</v>
      </c>
      <c r="CD61" s="417">
        <v>0</v>
      </c>
      <c r="CE61" s="417">
        <v>0</v>
      </c>
      <c r="CF61" s="417">
        <v>0</v>
      </c>
      <c r="CG61" s="417">
        <v>0</v>
      </c>
      <c r="CH61" s="417">
        <v>0</v>
      </c>
      <c r="CI61" s="417">
        <v>0</v>
      </c>
      <c r="CJ61" s="417">
        <v>0</v>
      </c>
      <c r="CK61" s="417">
        <v>0</v>
      </c>
      <c r="CL61" s="417">
        <v>0</v>
      </c>
      <c r="CM61" s="420">
        <v>0</v>
      </c>
      <c r="CN61" s="420">
        <v>0</v>
      </c>
      <c r="CO61" s="420">
        <v>0</v>
      </c>
      <c r="CP61" s="420">
        <v>0</v>
      </c>
    </row>
    <row r="62" spans="1:94" s="440" customFormat="1" ht="99.95" customHeight="1" x14ac:dyDescent="0.25">
      <c r="A62" s="167">
        <v>19</v>
      </c>
      <c r="B62" s="167" t="s">
        <v>30</v>
      </c>
      <c r="C62" s="167">
        <v>1906</v>
      </c>
      <c r="D62" s="167" t="s">
        <v>1658</v>
      </c>
      <c r="E62" s="167" t="s">
        <v>33</v>
      </c>
      <c r="F62" s="350" t="s">
        <v>2014</v>
      </c>
      <c r="G62" s="368">
        <v>28</v>
      </c>
      <c r="H62" s="351" t="s">
        <v>2015</v>
      </c>
      <c r="I62" s="378" t="s">
        <v>2077</v>
      </c>
      <c r="J62" s="148">
        <v>14</v>
      </c>
      <c r="K62" s="352" t="s">
        <v>1916</v>
      </c>
      <c r="L62" s="352" t="s">
        <v>1916</v>
      </c>
      <c r="M62" s="353" t="s">
        <v>1937</v>
      </c>
      <c r="N62" s="378" t="s">
        <v>2077</v>
      </c>
      <c r="O62" s="148">
        <v>14</v>
      </c>
      <c r="P62" s="449">
        <v>2023004250012</v>
      </c>
      <c r="Q62" s="356" t="s">
        <v>2016</v>
      </c>
      <c r="R62" s="447">
        <v>1906015</v>
      </c>
      <c r="S62" s="158" t="s">
        <v>2181</v>
      </c>
      <c r="T62" s="355" t="s">
        <v>2181</v>
      </c>
      <c r="U62" s="355" t="s">
        <v>2042</v>
      </c>
      <c r="V62" s="148"/>
      <c r="W62" s="355" t="s">
        <v>2202</v>
      </c>
      <c r="X62" s="458" t="s">
        <v>1707</v>
      </c>
      <c r="Y62" s="373"/>
      <c r="Z62" s="373"/>
      <c r="AA62" s="367" t="s">
        <v>4070</v>
      </c>
      <c r="AB62" s="358" t="s">
        <v>2027</v>
      </c>
      <c r="AC62" s="432"/>
      <c r="AD62" s="396" t="s">
        <v>1534</v>
      </c>
      <c r="AE62" s="396" t="s">
        <v>1537</v>
      </c>
      <c r="AF62" s="396" t="s">
        <v>1936</v>
      </c>
      <c r="AG62" s="374"/>
      <c r="AH62" s="374"/>
      <c r="AI62" s="468"/>
      <c r="AJ62" s="158">
        <v>6</v>
      </c>
      <c r="AK62" s="363" t="s">
        <v>2018</v>
      </c>
      <c r="AL62" s="461">
        <v>1</v>
      </c>
      <c r="AM62" s="453"/>
      <c r="AN62" s="366" t="b">
        <f t="shared" si="0"/>
        <v>1</v>
      </c>
      <c r="AO62" s="370"/>
      <c r="AP62" s="370"/>
      <c r="AQ62" s="352">
        <v>0</v>
      </c>
      <c r="AR62" s="352">
        <v>0</v>
      </c>
      <c r="AS62" s="377"/>
      <c r="AT62" s="148" t="s">
        <v>4042</v>
      </c>
      <c r="AU62" s="439">
        <f t="shared" si="1"/>
        <v>0</v>
      </c>
      <c r="AV62" s="454">
        <f t="shared" si="2"/>
        <v>0</v>
      </c>
      <c r="AW62" s="455">
        <f t="shared" si="3"/>
        <v>0</v>
      </c>
      <c r="AX62" s="456">
        <f t="shared" si="4"/>
        <v>0</v>
      </c>
      <c r="AY62" s="457"/>
      <c r="AZ62" s="424">
        <v>0</v>
      </c>
      <c r="BA62" s="424">
        <v>0</v>
      </c>
      <c r="BB62" s="424">
        <v>0</v>
      </c>
      <c r="BC62" s="424">
        <v>0</v>
      </c>
      <c r="BD62" s="424">
        <v>0</v>
      </c>
      <c r="BE62" s="424">
        <v>0</v>
      </c>
      <c r="BF62" s="417">
        <v>0</v>
      </c>
      <c r="BG62" s="417">
        <v>0</v>
      </c>
      <c r="BH62" s="417">
        <v>0</v>
      </c>
      <c r="BI62" s="417">
        <v>0</v>
      </c>
      <c r="BJ62" s="417">
        <v>0</v>
      </c>
      <c r="BK62" s="417">
        <v>0</v>
      </c>
      <c r="BL62" s="417">
        <v>0</v>
      </c>
      <c r="BM62" s="417">
        <v>0</v>
      </c>
      <c r="BN62" s="417">
        <v>0</v>
      </c>
      <c r="BO62" s="417">
        <v>0</v>
      </c>
      <c r="BP62" s="417">
        <v>0</v>
      </c>
      <c r="BQ62" s="417">
        <v>0</v>
      </c>
      <c r="BR62" s="417">
        <v>0</v>
      </c>
      <c r="BS62" s="417">
        <v>0</v>
      </c>
      <c r="BT62" s="417">
        <v>0</v>
      </c>
      <c r="BU62" s="417">
        <v>0</v>
      </c>
      <c r="BV62" s="417">
        <v>0</v>
      </c>
      <c r="BW62" s="417">
        <v>0</v>
      </c>
      <c r="BX62" s="417">
        <v>0</v>
      </c>
      <c r="BY62" s="417">
        <v>0</v>
      </c>
      <c r="BZ62" s="417">
        <v>0</v>
      </c>
      <c r="CA62" s="417">
        <v>0</v>
      </c>
      <c r="CB62" s="417">
        <v>0</v>
      </c>
      <c r="CC62" s="417">
        <v>0</v>
      </c>
      <c r="CD62" s="417">
        <v>0</v>
      </c>
      <c r="CE62" s="417">
        <v>0</v>
      </c>
      <c r="CF62" s="417">
        <v>0</v>
      </c>
      <c r="CG62" s="417">
        <v>0</v>
      </c>
      <c r="CH62" s="417">
        <v>0</v>
      </c>
      <c r="CI62" s="417">
        <v>0</v>
      </c>
      <c r="CJ62" s="417">
        <v>0</v>
      </c>
      <c r="CK62" s="417">
        <v>0</v>
      </c>
      <c r="CL62" s="417">
        <v>0</v>
      </c>
      <c r="CM62" s="420">
        <v>0</v>
      </c>
      <c r="CN62" s="420">
        <v>0</v>
      </c>
      <c r="CO62" s="420">
        <v>0</v>
      </c>
      <c r="CP62" s="420">
        <v>0</v>
      </c>
    </row>
    <row r="63" spans="1:94" s="440" customFormat="1" ht="99.95" customHeight="1" x14ac:dyDescent="0.25">
      <c r="A63" s="167">
        <v>19</v>
      </c>
      <c r="B63" s="167" t="s">
        <v>30</v>
      </c>
      <c r="C63" s="167">
        <v>1906</v>
      </c>
      <c r="D63" s="167" t="s">
        <v>1658</v>
      </c>
      <c r="E63" s="167" t="s">
        <v>33</v>
      </c>
      <c r="F63" s="350" t="s">
        <v>2014</v>
      </c>
      <c r="G63" s="368">
        <v>28</v>
      </c>
      <c r="H63" s="351" t="s">
        <v>2015</v>
      </c>
      <c r="I63" s="378" t="s">
        <v>2077</v>
      </c>
      <c r="J63" s="148">
        <v>14</v>
      </c>
      <c r="K63" s="352" t="s">
        <v>1916</v>
      </c>
      <c r="L63" s="352" t="s">
        <v>1916</v>
      </c>
      <c r="M63" s="353" t="s">
        <v>1937</v>
      </c>
      <c r="N63" s="378" t="s">
        <v>2077</v>
      </c>
      <c r="O63" s="148">
        <v>14</v>
      </c>
      <c r="P63" s="449">
        <v>2023004250012</v>
      </c>
      <c r="Q63" s="356" t="s">
        <v>2016</v>
      </c>
      <c r="R63" s="447">
        <v>1906015</v>
      </c>
      <c r="S63" s="158" t="s">
        <v>2181</v>
      </c>
      <c r="T63" s="355" t="s">
        <v>2181</v>
      </c>
      <c r="U63" s="355" t="s">
        <v>2042</v>
      </c>
      <c r="V63" s="148"/>
      <c r="W63" s="355" t="s">
        <v>2202</v>
      </c>
      <c r="X63" s="458" t="s">
        <v>1707</v>
      </c>
      <c r="Y63" s="373"/>
      <c r="Z63" s="373"/>
      <c r="AA63" s="367" t="s">
        <v>4070</v>
      </c>
      <c r="AB63" s="358" t="s">
        <v>2028</v>
      </c>
      <c r="AC63" s="432"/>
      <c r="AD63" s="396" t="s">
        <v>1534</v>
      </c>
      <c r="AE63" s="396" t="s">
        <v>1537</v>
      </c>
      <c r="AF63" s="396" t="s">
        <v>1936</v>
      </c>
      <c r="AG63" s="374"/>
      <c r="AH63" s="374"/>
      <c r="AI63" s="468"/>
      <c r="AJ63" s="158">
        <v>6</v>
      </c>
      <c r="AK63" s="363" t="s">
        <v>2018</v>
      </c>
      <c r="AL63" s="461">
        <v>1</v>
      </c>
      <c r="AM63" s="453"/>
      <c r="AN63" s="366" t="b">
        <f t="shared" si="0"/>
        <v>1</v>
      </c>
      <c r="AO63" s="370"/>
      <c r="AP63" s="370"/>
      <c r="AQ63" s="352">
        <v>0</v>
      </c>
      <c r="AR63" s="352">
        <v>0</v>
      </c>
      <c r="AS63" s="377"/>
      <c r="AT63" s="148" t="s">
        <v>4042</v>
      </c>
      <c r="AU63" s="439">
        <f t="shared" si="1"/>
        <v>0</v>
      </c>
      <c r="AV63" s="454">
        <f t="shared" si="2"/>
        <v>0</v>
      </c>
      <c r="AW63" s="455">
        <f t="shared" si="3"/>
        <v>0</v>
      </c>
      <c r="AX63" s="456">
        <f t="shared" si="4"/>
        <v>0</v>
      </c>
      <c r="AY63" s="457"/>
      <c r="AZ63" s="424">
        <v>0</v>
      </c>
      <c r="BA63" s="424">
        <v>0</v>
      </c>
      <c r="BB63" s="424">
        <v>0</v>
      </c>
      <c r="BC63" s="424">
        <v>0</v>
      </c>
      <c r="BD63" s="424">
        <v>0</v>
      </c>
      <c r="BE63" s="424">
        <v>0</v>
      </c>
      <c r="BF63" s="417">
        <v>0</v>
      </c>
      <c r="BG63" s="417">
        <v>0</v>
      </c>
      <c r="BH63" s="417">
        <v>0</v>
      </c>
      <c r="BI63" s="417">
        <v>0</v>
      </c>
      <c r="BJ63" s="417">
        <v>0</v>
      </c>
      <c r="BK63" s="417">
        <v>0</v>
      </c>
      <c r="BL63" s="417">
        <v>0</v>
      </c>
      <c r="BM63" s="417">
        <v>0</v>
      </c>
      <c r="BN63" s="417">
        <v>0</v>
      </c>
      <c r="BO63" s="417">
        <v>0</v>
      </c>
      <c r="BP63" s="417">
        <v>0</v>
      </c>
      <c r="BQ63" s="417">
        <v>0</v>
      </c>
      <c r="BR63" s="417">
        <v>0</v>
      </c>
      <c r="BS63" s="417">
        <v>0</v>
      </c>
      <c r="BT63" s="417">
        <v>0</v>
      </c>
      <c r="BU63" s="417">
        <v>0</v>
      </c>
      <c r="BV63" s="417">
        <v>0</v>
      </c>
      <c r="BW63" s="417">
        <v>0</v>
      </c>
      <c r="BX63" s="417">
        <v>0</v>
      </c>
      <c r="BY63" s="417">
        <v>0</v>
      </c>
      <c r="BZ63" s="417">
        <v>0</v>
      </c>
      <c r="CA63" s="417">
        <v>0</v>
      </c>
      <c r="CB63" s="417">
        <v>0</v>
      </c>
      <c r="CC63" s="417">
        <v>0</v>
      </c>
      <c r="CD63" s="417">
        <v>0</v>
      </c>
      <c r="CE63" s="417">
        <v>0</v>
      </c>
      <c r="CF63" s="417">
        <v>0</v>
      </c>
      <c r="CG63" s="417">
        <v>0</v>
      </c>
      <c r="CH63" s="417">
        <v>0</v>
      </c>
      <c r="CI63" s="417">
        <v>0</v>
      </c>
      <c r="CJ63" s="417">
        <v>0</v>
      </c>
      <c r="CK63" s="417">
        <v>0</v>
      </c>
      <c r="CL63" s="417">
        <v>0</v>
      </c>
      <c r="CM63" s="420">
        <v>0</v>
      </c>
      <c r="CN63" s="420">
        <v>0</v>
      </c>
      <c r="CO63" s="420">
        <v>0</v>
      </c>
      <c r="CP63" s="420">
        <v>0</v>
      </c>
    </row>
    <row r="64" spans="1:94" s="440" customFormat="1" ht="99.95" customHeight="1" x14ac:dyDescent="0.25">
      <c r="A64" s="167">
        <v>19</v>
      </c>
      <c r="B64" s="167" t="s">
        <v>30</v>
      </c>
      <c r="C64" s="167">
        <v>1906</v>
      </c>
      <c r="D64" s="167" t="s">
        <v>1658</v>
      </c>
      <c r="E64" s="167" t="s">
        <v>33</v>
      </c>
      <c r="F64" s="350" t="s">
        <v>2014</v>
      </c>
      <c r="G64" s="368">
        <v>28</v>
      </c>
      <c r="H64" s="351" t="s">
        <v>2015</v>
      </c>
      <c r="I64" s="378" t="s">
        <v>2077</v>
      </c>
      <c r="J64" s="148">
        <v>14</v>
      </c>
      <c r="K64" s="352" t="s">
        <v>1916</v>
      </c>
      <c r="L64" s="352" t="s">
        <v>1916</v>
      </c>
      <c r="M64" s="353" t="s">
        <v>1937</v>
      </c>
      <c r="N64" s="378" t="s">
        <v>2077</v>
      </c>
      <c r="O64" s="148">
        <v>14</v>
      </c>
      <c r="P64" s="449">
        <v>2023004250012</v>
      </c>
      <c r="Q64" s="356" t="s">
        <v>2016</v>
      </c>
      <c r="R64" s="447">
        <v>1906018</v>
      </c>
      <c r="S64" s="158" t="s">
        <v>2182</v>
      </c>
      <c r="T64" s="355" t="s">
        <v>2183</v>
      </c>
      <c r="U64" s="355" t="s">
        <v>2042</v>
      </c>
      <c r="V64" s="148"/>
      <c r="W64" s="355" t="s">
        <v>2203</v>
      </c>
      <c r="X64" s="458" t="s">
        <v>1707</v>
      </c>
      <c r="Y64" s="373"/>
      <c r="Z64" s="373"/>
      <c r="AA64" s="367" t="s">
        <v>4070</v>
      </c>
      <c r="AB64" s="358" t="s">
        <v>2029</v>
      </c>
      <c r="AC64" s="432"/>
      <c r="AD64" s="396" t="s">
        <v>1534</v>
      </c>
      <c r="AE64" s="396" t="s">
        <v>1537</v>
      </c>
      <c r="AF64" s="396" t="s">
        <v>1936</v>
      </c>
      <c r="AG64" s="374"/>
      <c r="AH64" s="374"/>
      <c r="AI64" s="468"/>
      <c r="AJ64" s="158">
        <v>6</v>
      </c>
      <c r="AK64" s="363" t="s">
        <v>2018</v>
      </c>
      <c r="AL64" s="461">
        <v>1</v>
      </c>
      <c r="AM64" s="453"/>
      <c r="AN64" s="366" t="b">
        <f t="shared" si="0"/>
        <v>1</v>
      </c>
      <c r="AO64" s="370"/>
      <c r="AP64" s="370"/>
      <c r="AQ64" s="352">
        <v>0</v>
      </c>
      <c r="AR64" s="352">
        <v>0</v>
      </c>
      <c r="AS64" s="377"/>
      <c r="AT64" s="148" t="s">
        <v>4042</v>
      </c>
      <c r="AU64" s="439">
        <f t="shared" si="1"/>
        <v>0</v>
      </c>
      <c r="AV64" s="454">
        <f t="shared" si="2"/>
        <v>0</v>
      </c>
      <c r="AW64" s="455">
        <f t="shared" si="3"/>
        <v>0</v>
      </c>
      <c r="AX64" s="456">
        <f t="shared" si="4"/>
        <v>0</v>
      </c>
      <c r="AY64" s="457"/>
      <c r="AZ64" s="424">
        <v>0</v>
      </c>
      <c r="BA64" s="424">
        <v>0</v>
      </c>
      <c r="BB64" s="424">
        <v>0</v>
      </c>
      <c r="BC64" s="424">
        <v>0</v>
      </c>
      <c r="BD64" s="424">
        <v>0</v>
      </c>
      <c r="BE64" s="424">
        <v>0</v>
      </c>
      <c r="BF64" s="417">
        <v>0</v>
      </c>
      <c r="BG64" s="417">
        <v>0</v>
      </c>
      <c r="BH64" s="417">
        <v>0</v>
      </c>
      <c r="BI64" s="417">
        <v>0</v>
      </c>
      <c r="BJ64" s="417">
        <v>0</v>
      </c>
      <c r="BK64" s="417">
        <v>0</v>
      </c>
      <c r="BL64" s="417">
        <v>0</v>
      </c>
      <c r="BM64" s="417">
        <v>0</v>
      </c>
      <c r="BN64" s="417">
        <v>0</v>
      </c>
      <c r="BO64" s="417">
        <v>0</v>
      </c>
      <c r="BP64" s="417">
        <v>0</v>
      </c>
      <c r="BQ64" s="417">
        <v>0</v>
      </c>
      <c r="BR64" s="417">
        <v>0</v>
      </c>
      <c r="BS64" s="417">
        <v>0</v>
      </c>
      <c r="BT64" s="417">
        <v>0</v>
      </c>
      <c r="BU64" s="417">
        <v>0</v>
      </c>
      <c r="BV64" s="417">
        <v>0</v>
      </c>
      <c r="BW64" s="417">
        <v>0</v>
      </c>
      <c r="BX64" s="417">
        <v>0</v>
      </c>
      <c r="BY64" s="417">
        <v>0</v>
      </c>
      <c r="BZ64" s="417">
        <v>0</v>
      </c>
      <c r="CA64" s="417">
        <v>0</v>
      </c>
      <c r="CB64" s="417">
        <v>0</v>
      </c>
      <c r="CC64" s="417">
        <v>0</v>
      </c>
      <c r="CD64" s="417">
        <v>0</v>
      </c>
      <c r="CE64" s="417">
        <v>0</v>
      </c>
      <c r="CF64" s="417">
        <v>0</v>
      </c>
      <c r="CG64" s="417">
        <v>0</v>
      </c>
      <c r="CH64" s="417">
        <v>0</v>
      </c>
      <c r="CI64" s="417">
        <v>0</v>
      </c>
      <c r="CJ64" s="417">
        <v>0</v>
      </c>
      <c r="CK64" s="417">
        <v>0</v>
      </c>
      <c r="CL64" s="417">
        <v>0</v>
      </c>
      <c r="CM64" s="420">
        <v>0</v>
      </c>
      <c r="CN64" s="420">
        <v>0</v>
      </c>
      <c r="CO64" s="420">
        <v>0</v>
      </c>
      <c r="CP64" s="420">
        <v>0</v>
      </c>
    </row>
    <row r="65" spans="1:94" s="440" customFormat="1" ht="99.95" customHeight="1" x14ac:dyDescent="0.25">
      <c r="A65" s="167">
        <v>19</v>
      </c>
      <c r="B65" s="167" t="s">
        <v>30</v>
      </c>
      <c r="C65" s="167">
        <v>1906</v>
      </c>
      <c r="D65" s="167" t="s">
        <v>1658</v>
      </c>
      <c r="E65" s="167" t="s">
        <v>33</v>
      </c>
      <c r="F65" s="350" t="s">
        <v>2014</v>
      </c>
      <c r="G65" s="368">
        <v>28</v>
      </c>
      <c r="H65" s="351" t="s">
        <v>2015</v>
      </c>
      <c r="I65" s="378" t="s">
        <v>2077</v>
      </c>
      <c r="J65" s="148">
        <v>14</v>
      </c>
      <c r="K65" s="352" t="s">
        <v>1916</v>
      </c>
      <c r="L65" s="352" t="s">
        <v>1916</v>
      </c>
      <c r="M65" s="353" t="s">
        <v>1937</v>
      </c>
      <c r="N65" s="378" t="s">
        <v>2077</v>
      </c>
      <c r="O65" s="148">
        <v>14</v>
      </c>
      <c r="P65" s="449">
        <v>2023004250012</v>
      </c>
      <c r="Q65" s="356" t="s">
        <v>2016</v>
      </c>
      <c r="R65" s="447">
        <v>1906018</v>
      </c>
      <c r="S65" s="158" t="s">
        <v>2182</v>
      </c>
      <c r="T65" s="355" t="s">
        <v>2183</v>
      </c>
      <c r="U65" s="355" t="s">
        <v>2042</v>
      </c>
      <c r="V65" s="148"/>
      <c r="W65" s="355" t="s">
        <v>2203</v>
      </c>
      <c r="X65" s="458" t="s">
        <v>1707</v>
      </c>
      <c r="Y65" s="373"/>
      <c r="Z65" s="373"/>
      <c r="AA65" s="367" t="s">
        <v>4070</v>
      </c>
      <c r="AB65" s="358" t="s">
        <v>2030</v>
      </c>
      <c r="AC65" s="432"/>
      <c r="AD65" s="396" t="s">
        <v>1534</v>
      </c>
      <c r="AE65" s="396" t="s">
        <v>1537</v>
      </c>
      <c r="AF65" s="396" t="s">
        <v>1936</v>
      </c>
      <c r="AG65" s="374"/>
      <c r="AH65" s="374"/>
      <c r="AI65" s="468"/>
      <c r="AJ65" s="158">
        <v>6</v>
      </c>
      <c r="AK65" s="363" t="s">
        <v>2018</v>
      </c>
      <c r="AL65" s="461">
        <v>1</v>
      </c>
      <c r="AM65" s="453"/>
      <c r="AN65" s="366" t="b">
        <f t="shared" si="0"/>
        <v>1</v>
      </c>
      <c r="AO65" s="370"/>
      <c r="AP65" s="370"/>
      <c r="AQ65" s="352">
        <v>0</v>
      </c>
      <c r="AR65" s="352">
        <v>0</v>
      </c>
      <c r="AS65" s="377"/>
      <c r="AT65" s="148" t="s">
        <v>4042</v>
      </c>
      <c r="AU65" s="439">
        <f t="shared" si="1"/>
        <v>0</v>
      </c>
      <c r="AV65" s="454">
        <f t="shared" si="2"/>
        <v>0</v>
      </c>
      <c r="AW65" s="455">
        <f t="shared" si="3"/>
        <v>0</v>
      </c>
      <c r="AX65" s="456">
        <f t="shared" si="4"/>
        <v>0</v>
      </c>
      <c r="AY65" s="457"/>
      <c r="AZ65" s="424">
        <v>0</v>
      </c>
      <c r="BA65" s="424">
        <v>0</v>
      </c>
      <c r="BB65" s="424">
        <v>0</v>
      </c>
      <c r="BC65" s="424">
        <v>0</v>
      </c>
      <c r="BD65" s="424">
        <v>0</v>
      </c>
      <c r="BE65" s="424">
        <v>0</v>
      </c>
      <c r="BF65" s="417">
        <v>0</v>
      </c>
      <c r="BG65" s="417">
        <v>0</v>
      </c>
      <c r="BH65" s="417">
        <v>0</v>
      </c>
      <c r="BI65" s="417">
        <v>0</v>
      </c>
      <c r="BJ65" s="417">
        <v>0</v>
      </c>
      <c r="BK65" s="417">
        <v>0</v>
      </c>
      <c r="BL65" s="417">
        <v>0</v>
      </c>
      <c r="BM65" s="417">
        <v>0</v>
      </c>
      <c r="BN65" s="417">
        <v>0</v>
      </c>
      <c r="BO65" s="417">
        <v>0</v>
      </c>
      <c r="BP65" s="417">
        <v>0</v>
      </c>
      <c r="BQ65" s="417">
        <v>0</v>
      </c>
      <c r="BR65" s="417">
        <v>0</v>
      </c>
      <c r="BS65" s="417">
        <v>0</v>
      </c>
      <c r="BT65" s="417">
        <v>0</v>
      </c>
      <c r="BU65" s="417">
        <v>0</v>
      </c>
      <c r="BV65" s="417">
        <v>0</v>
      </c>
      <c r="BW65" s="417">
        <v>0</v>
      </c>
      <c r="BX65" s="417">
        <v>0</v>
      </c>
      <c r="BY65" s="417">
        <v>0</v>
      </c>
      <c r="BZ65" s="417">
        <v>0</v>
      </c>
      <c r="CA65" s="417">
        <v>0</v>
      </c>
      <c r="CB65" s="417">
        <v>0</v>
      </c>
      <c r="CC65" s="417">
        <v>0</v>
      </c>
      <c r="CD65" s="417">
        <v>0</v>
      </c>
      <c r="CE65" s="417">
        <v>0</v>
      </c>
      <c r="CF65" s="417">
        <v>0</v>
      </c>
      <c r="CG65" s="417">
        <v>0</v>
      </c>
      <c r="CH65" s="417">
        <v>0</v>
      </c>
      <c r="CI65" s="417">
        <v>0</v>
      </c>
      <c r="CJ65" s="417">
        <v>0</v>
      </c>
      <c r="CK65" s="417">
        <v>0</v>
      </c>
      <c r="CL65" s="417">
        <v>0</v>
      </c>
      <c r="CM65" s="420">
        <v>0</v>
      </c>
      <c r="CN65" s="420">
        <v>0</v>
      </c>
      <c r="CO65" s="420">
        <v>0</v>
      </c>
      <c r="CP65" s="420">
        <v>0</v>
      </c>
    </row>
    <row r="66" spans="1:94" s="440" customFormat="1" ht="99.95" customHeight="1" x14ac:dyDescent="0.25">
      <c r="A66" s="167">
        <v>19</v>
      </c>
      <c r="B66" s="167" t="s">
        <v>30</v>
      </c>
      <c r="C66" s="167">
        <v>1906</v>
      </c>
      <c r="D66" s="167" t="s">
        <v>1658</v>
      </c>
      <c r="E66" s="167" t="s">
        <v>33</v>
      </c>
      <c r="F66" s="350" t="s">
        <v>2014</v>
      </c>
      <c r="G66" s="368">
        <v>28</v>
      </c>
      <c r="H66" s="351" t="s">
        <v>2015</v>
      </c>
      <c r="I66" s="378" t="s">
        <v>2077</v>
      </c>
      <c r="J66" s="148">
        <v>14</v>
      </c>
      <c r="K66" s="352" t="s">
        <v>1916</v>
      </c>
      <c r="L66" s="352" t="s">
        <v>1916</v>
      </c>
      <c r="M66" s="353" t="s">
        <v>1937</v>
      </c>
      <c r="N66" s="378" t="s">
        <v>2077</v>
      </c>
      <c r="O66" s="148">
        <v>14</v>
      </c>
      <c r="P66" s="449">
        <v>2023004250012</v>
      </c>
      <c r="Q66" s="356" t="s">
        <v>2016</v>
      </c>
      <c r="R66" s="447">
        <v>1906030</v>
      </c>
      <c r="S66" s="158" t="s">
        <v>2184</v>
      </c>
      <c r="T66" s="355" t="s">
        <v>2184</v>
      </c>
      <c r="U66" s="355" t="s">
        <v>2042</v>
      </c>
      <c r="V66" s="148"/>
      <c r="W66" s="355" t="s">
        <v>2204</v>
      </c>
      <c r="X66" s="458" t="s">
        <v>1707</v>
      </c>
      <c r="Y66" s="373"/>
      <c r="Z66" s="373"/>
      <c r="AA66" s="367" t="s">
        <v>4070</v>
      </c>
      <c r="AB66" s="358" t="s">
        <v>2021</v>
      </c>
      <c r="AC66" s="432"/>
      <c r="AD66" s="396" t="s">
        <v>1534</v>
      </c>
      <c r="AE66" s="396" t="s">
        <v>1537</v>
      </c>
      <c r="AF66" s="396" t="s">
        <v>1936</v>
      </c>
      <c r="AG66" s="374"/>
      <c r="AH66" s="374"/>
      <c r="AI66" s="468"/>
      <c r="AJ66" s="158">
        <v>6</v>
      </c>
      <c r="AK66" s="363" t="s">
        <v>2018</v>
      </c>
      <c r="AL66" s="461">
        <v>3</v>
      </c>
      <c r="AM66" s="453"/>
      <c r="AN66" s="366" t="b">
        <f t="shared" si="0"/>
        <v>1</v>
      </c>
      <c r="AO66" s="370"/>
      <c r="AP66" s="370"/>
      <c r="AQ66" s="352">
        <v>0</v>
      </c>
      <c r="AR66" s="352">
        <v>0</v>
      </c>
      <c r="AS66" s="377"/>
      <c r="AT66" s="148" t="s">
        <v>4042</v>
      </c>
      <c r="AU66" s="439">
        <f t="shared" si="1"/>
        <v>0</v>
      </c>
      <c r="AV66" s="454">
        <f t="shared" si="2"/>
        <v>0</v>
      </c>
      <c r="AW66" s="455">
        <f t="shared" si="3"/>
        <v>0</v>
      </c>
      <c r="AX66" s="456">
        <f t="shared" si="4"/>
        <v>0</v>
      </c>
      <c r="AY66" s="457"/>
      <c r="AZ66" s="424">
        <v>0</v>
      </c>
      <c r="BA66" s="424">
        <v>0</v>
      </c>
      <c r="BB66" s="424">
        <v>0</v>
      </c>
      <c r="BC66" s="424">
        <v>0</v>
      </c>
      <c r="BD66" s="424">
        <v>0</v>
      </c>
      <c r="BE66" s="424">
        <v>0</v>
      </c>
      <c r="BF66" s="417">
        <v>0</v>
      </c>
      <c r="BG66" s="417">
        <v>0</v>
      </c>
      <c r="BH66" s="417">
        <v>0</v>
      </c>
      <c r="BI66" s="417">
        <v>0</v>
      </c>
      <c r="BJ66" s="417">
        <v>0</v>
      </c>
      <c r="BK66" s="417">
        <v>0</v>
      </c>
      <c r="BL66" s="417">
        <v>0</v>
      </c>
      <c r="BM66" s="417">
        <v>0</v>
      </c>
      <c r="BN66" s="417">
        <v>0</v>
      </c>
      <c r="BO66" s="417">
        <v>0</v>
      </c>
      <c r="BP66" s="417">
        <v>0</v>
      </c>
      <c r="BQ66" s="417">
        <v>0</v>
      </c>
      <c r="BR66" s="417">
        <v>0</v>
      </c>
      <c r="BS66" s="417">
        <v>0</v>
      </c>
      <c r="BT66" s="417">
        <v>0</v>
      </c>
      <c r="BU66" s="417">
        <v>0</v>
      </c>
      <c r="BV66" s="417">
        <v>0</v>
      </c>
      <c r="BW66" s="417">
        <v>0</v>
      </c>
      <c r="BX66" s="417">
        <v>0</v>
      </c>
      <c r="BY66" s="417">
        <v>0</v>
      </c>
      <c r="BZ66" s="417">
        <v>0</v>
      </c>
      <c r="CA66" s="417">
        <v>0</v>
      </c>
      <c r="CB66" s="417">
        <v>0</v>
      </c>
      <c r="CC66" s="417">
        <v>0</v>
      </c>
      <c r="CD66" s="417">
        <v>0</v>
      </c>
      <c r="CE66" s="417">
        <v>0</v>
      </c>
      <c r="CF66" s="417">
        <v>0</v>
      </c>
      <c r="CG66" s="417">
        <v>0</v>
      </c>
      <c r="CH66" s="417">
        <v>0</v>
      </c>
      <c r="CI66" s="417">
        <v>0</v>
      </c>
      <c r="CJ66" s="417">
        <v>0</v>
      </c>
      <c r="CK66" s="417">
        <v>0</v>
      </c>
      <c r="CL66" s="417">
        <v>0</v>
      </c>
      <c r="CM66" s="420">
        <v>0</v>
      </c>
      <c r="CN66" s="420">
        <v>0</v>
      </c>
      <c r="CO66" s="420">
        <v>0</v>
      </c>
      <c r="CP66" s="420">
        <v>0</v>
      </c>
    </row>
    <row r="67" spans="1:94" s="440" customFormat="1" ht="99.95" customHeight="1" x14ac:dyDescent="0.25">
      <c r="A67" s="167">
        <v>19</v>
      </c>
      <c r="B67" s="167" t="s">
        <v>30</v>
      </c>
      <c r="C67" s="167">
        <v>1906</v>
      </c>
      <c r="D67" s="167" t="s">
        <v>1658</v>
      </c>
      <c r="E67" s="167" t="s">
        <v>33</v>
      </c>
      <c r="F67" s="350" t="s">
        <v>2014</v>
      </c>
      <c r="G67" s="368">
        <v>28</v>
      </c>
      <c r="H67" s="351" t="s">
        <v>2015</v>
      </c>
      <c r="I67" s="378" t="s">
        <v>2077</v>
      </c>
      <c r="J67" s="148">
        <v>14</v>
      </c>
      <c r="K67" s="352" t="s">
        <v>1916</v>
      </c>
      <c r="L67" s="352" t="s">
        <v>1916</v>
      </c>
      <c r="M67" s="353" t="s">
        <v>1937</v>
      </c>
      <c r="N67" s="378" t="s">
        <v>2077</v>
      </c>
      <c r="O67" s="148">
        <v>14</v>
      </c>
      <c r="P67" s="449">
        <v>2023004250012</v>
      </c>
      <c r="Q67" s="356" t="s">
        <v>2016</v>
      </c>
      <c r="R67" s="447">
        <v>1906030</v>
      </c>
      <c r="S67" s="158" t="s">
        <v>2184</v>
      </c>
      <c r="T67" s="355" t="s">
        <v>2184</v>
      </c>
      <c r="U67" s="355" t="s">
        <v>2042</v>
      </c>
      <c r="V67" s="148"/>
      <c r="W67" s="355" t="s">
        <v>2204</v>
      </c>
      <c r="X67" s="458" t="s">
        <v>1707</v>
      </c>
      <c r="Y67" s="373"/>
      <c r="Z67" s="373"/>
      <c r="AA67" s="367" t="s">
        <v>4070</v>
      </c>
      <c r="AB67" s="358" t="s">
        <v>2022</v>
      </c>
      <c r="AC67" s="432"/>
      <c r="AD67" s="396" t="s">
        <v>1534</v>
      </c>
      <c r="AE67" s="396" t="s">
        <v>1537</v>
      </c>
      <c r="AF67" s="396" t="s">
        <v>1936</v>
      </c>
      <c r="AG67" s="374"/>
      <c r="AH67" s="374"/>
      <c r="AI67" s="468"/>
      <c r="AJ67" s="158">
        <v>6</v>
      </c>
      <c r="AK67" s="363" t="s">
        <v>2018</v>
      </c>
      <c r="AL67" s="461">
        <v>3</v>
      </c>
      <c r="AM67" s="453"/>
      <c r="AN67" s="366" t="b">
        <f t="shared" si="0"/>
        <v>1</v>
      </c>
      <c r="AO67" s="370"/>
      <c r="AP67" s="370"/>
      <c r="AQ67" s="352">
        <v>0</v>
      </c>
      <c r="AR67" s="352">
        <v>0</v>
      </c>
      <c r="AS67" s="377"/>
      <c r="AT67" s="148" t="s">
        <v>4042</v>
      </c>
      <c r="AU67" s="439">
        <f t="shared" si="1"/>
        <v>0</v>
      </c>
      <c r="AV67" s="454">
        <f t="shared" si="2"/>
        <v>0</v>
      </c>
      <c r="AW67" s="455">
        <f t="shared" si="3"/>
        <v>0</v>
      </c>
      <c r="AX67" s="456">
        <f t="shared" si="4"/>
        <v>0</v>
      </c>
      <c r="AY67" s="457"/>
      <c r="AZ67" s="424">
        <v>0</v>
      </c>
      <c r="BA67" s="424">
        <v>0</v>
      </c>
      <c r="BB67" s="424">
        <v>0</v>
      </c>
      <c r="BC67" s="424">
        <v>0</v>
      </c>
      <c r="BD67" s="424">
        <v>0</v>
      </c>
      <c r="BE67" s="424">
        <v>0</v>
      </c>
      <c r="BF67" s="417">
        <v>0</v>
      </c>
      <c r="BG67" s="417">
        <v>0</v>
      </c>
      <c r="BH67" s="417">
        <v>0</v>
      </c>
      <c r="BI67" s="417">
        <v>0</v>
      </c>
      <c r="BJ67" s="417">
        <v>0</v>
      </c>
      <c r="BK67" s="417">
        <v>0</v>
      </c>
      <c r="BL67" s="417">
        <v>0</v>
      </c>
      <c r="BM67" s="417">
        <v>0</v>
      </c>
      <c r="BN67" s="417">
        <v>0</v>
      </c>
      <c r="BO67" s="417">
        <v>0</v>
      </c>
      <c r="BP67" s="417">
        <v>0</v>
      </c>
      <c r="BQ67" s="417">
        <v>0</v>
      </c>
      <c r="BR67" s="417">
        <v>0</v>
      </c>
      <c r="BS67" s="417">
        <v>0</v>
      </c>
      <c r="BT67" s="417">
        <v>0</v>
      </c>
      <c r="BU67" s="417">
        <v>0</v>
      </c>
      <c r="BV67" s="417">
        <v>0</v>
      </c>
      <c r="BW67" s="417">
        <v>0</v>
      </c>
      <c r="BX67" s="417">
        <v>0</v>
      </c>
      <c r="BY67" s="417">
        <v>0</v>
      </c>
      <c r="BZ67" s="417">
        <v>0</v>
      </c>
      <c r="CA67" s="417">
        <v>0</v>
      </c>
      <c r="CB67" s="417">
        <v>0</v>
      </c>
      <c r="CC67" s="417">
        <v>0</v>
      </c>
      <c r="CD67" s="417">
        <v>0</v>
      </c>
      <c r="CE67" s="417">
        <v>0</v>
      </c>
      <c r="CF67" s="417">
        <v>0</v>
      </c>
      <c r="CG67" s="417">
        <v>0</v>
      </c>
      <c r="CH67" s="417">
        <v>0</v>
      </c>
      <c r="CI67" s="417">
        <v>0</v>
      </c>
      <c r="CJ67" s="417">
        <v>0</v>
      </c>
      <c r="CK67" s="417">
        <v>0</v>
      </c>
      <c r="CL67" s="417">
        <v>0</v>
      </c>
      <c r="CM67" s="420">
        <v>0</v>
      </c>
      <c r="CN67" s="420">
        <v>0</v>
      </c>
      <c r="CO67" s="420">
        <v>0</v>
      </c>
      <c r="CP67" s="420">
        <v>0</v>
      </c>
    </row>
    <row r="68" spans="1:94" s="440" customFormat="1" ht="99.95" customHeight="1" x14ac:dyDescent="0.25">
      <c r="A68" s="167">
        <v>19</v>
      </c>
      <c r="B68" s="167" t="s">
        <v>30</v>
      </c>
      <c r="C68" s="167">
        <v>1906</v>
      </c>
      <c r="D68" s="167" t="s">
        <v>1658</v>
      </c>
      <c r="E68" s="167" t="s">
        <v>33</v>
      </c>
      <c r="F68" s="350" t="s">
        <v>2014</v>
      </c>
      <c r="G68" s="368">
        <v>28</v>
      </c>
      <c r="H68" s="351" t="s">
        <v>2015</v>
      </c>
      <c r="I68" s="378" t="s">
        <v>2077</v>
      </c>
      <c r="J68" s="148">
        <v>14</v>
      </c>
      <c r="K68" s="352" t="s">
        <v>1916</v>
      </c>
      <c r="L68" s="352" t="s">
        <v>1916</v>
      </c>
      <c r="M68" s="353" t="s">
        <v>1937</v>
      </c>
      <c r="N68" s="378" t="s">
        <v>2077</v>
      </c>
      <c r="O68" s="148">
        <v>14</v>
      </c>
      <c r="P68" s="449">
        <v>2023004250012</v>
      </c>
      <c r="Q68" s="356" t="s">
        <v>2016</v>
      </c>
      <c r="R68" s="447">
        <v>1906034</v>
      </c>
      <c r="S68" s="158" t="s">
        <v>2185</v>
      </c>
      <c r="T68" s="355" t="s">
        <v>2186</v>
      </c>
      <c r="U68" s="355" t="s">
        <v>2042</v>
      </c>
      <c r="V68" s="148"/>
      <c r="W68" s="355" t="s">
        <v>2205</v>
      </c>
      <c r="X68" s="458" t="s">
        <v>1707</v>
      </c>
      <c r="Y68" s="373"/>
      <c r="Z68" s="373"/>
      <c r="AA68" s="367" t="s">
        <v>4070</v>
      </c>
      <c r="AB68" s="358" t="s">
        <v>2017</v>
      </c>
      <c r="AC68" s="432"/>
      <c r="AD68" s="396" t="s">
        <v>1534</v>
      </c>
      <c r="AE68" s="396" t="s">
        <v>1537</v>
      </c>
      <c r="AF68" s="396" t="s">
        <v>1936</v>
      </c>
      <c r="AG68" s="374"/>
      <c r="AH68" s="374"/>
      <c r="AI68" s="468"/>
      <c r="AJ68" s="158">
        <v>6</v>
      </c>
      <c r="AK68" s="363" t="s">
        <v>2018</v>
      </c>
      <c r="AL68" s="461">
        <v>1</v>
      </c>
      <c r="AM68" s="453"/>
      <c r="AN68" s="366" t="b">
        <f t="shared" si="0"/>
        <v>1</v>
      </c>
      <c r="AO68" s="370"/>
      <c r="AP68" s="370"/>
      <c r="AQ68" s="352">
        <v>0</v>
      </c>
      <c r="AR68" s="352">
        <v>0</v>
      </c>
      <c r="AS68" s="377"/>
      <c r="AT68" s="148" t="s">
        <v>4042</v>
      </c>
      <c r="AU68" s="439">
        <f t="shared" si="1"/>
        <v>0</v>
      </c>
      <c r="AV68" s="454">
        <f t="shared" si="2"/>
        <v>0</v>
      </c>
      <c r="AW68" s="455">
        <f t="shared" si="3"/>
        <v>0</v>
      </c>
      <c r="AX68" s="456">
        <f t="shared" si="4"/>
        <v>0</v>
      </c>
      <c r="AY68" s="457"/>
      <c r="AZ68" s="424">
        <v>0</v>
      </c>
      <c r="BA68" s="424">
        <v>0</v>
      </c>
      <c r="BB68" s="424">
        <v>0</v>
      </c>
      <c r="BC68" s="424">
        <v>0</v>
      </c>
      <c r="BD68" s="424">
        <v>0</v>
      </c>
      <c r="BE68" s="424">
        <v>0</v>
      </c>
      <c r="BF68" s="417">
        <v>0</v>
      </c>
      <c r="BG68" s="417">
        <v>0</v>
      </c>
      <c r="BH68" s="417">
        <v>0</v>
      </c>
      <c r="BI68" s="417">
        <v>0</v>
      </c>
      <c r="BJ68" s="417">
        <v>0</v>
      </c>
      <c r="BK68" s="417">
        <v>0</v>
      </c>
      <c r="BL68" s="417">
        <v>0</v>
      </c>
      <c r="BM68" s="417">
        <v>0</v>
      </c>
      <c r="BN68" s="417">
        <v>0</v>
      </c>
      <c r="BO68" s="417">
        <v>0</v>
      </c>
      <c r="BP68" s="417">
        <v>0</v>
      </c>
      <c r="BQ68" s="417">
        <v>0</v>
      </c>
      <c r="BR68" s="417">
        <v>0</v>
      </c>
      <c r="BS68" s="417">
        <v>0</v>
      </c>
      <c r="BT68" s="417">
        <v>0</v>
      </c>
      <c r="BU68" s="417">
        <v>0</v>
      </c>
      <c r="BV68" s="417">
        <v>0</v>
      </c>
      <c r="BW68" s="417">
        <v>0</v>
      </c>
      <c r="BX68" s="417">
        <v>0</v>
      </c>
      <c r="BY68" s="417">
        <v>0</v>
      </c>
      <c r="BZ68" s="417">
        <v>0</v>
      </c>
      <c r="CA68" s="417">
        <v>0</v>
      </c>
      <c r="CB68" s="417">
        <v>0</v>
      </c>
      <c r="CC68" s="417">
        <v>0</v>
      </c>
      <c r="CD68" s="417">
        <v>0</v>
      </c>
      <c r="CE68" s="417">
        <v>0</v>
      </c>
      <c r="CF68" s="417">
        <v>0</v>
      </c>
      <c r="CG68" s="417">
        <v>0</v>
      </c>
      <c r="CH68" s="417">
        <v>0</v>
      </c>
      <c r="CI68" s="417">
        <v>0</v>
      </c>
      <c r="CJ68" s="417">
        <v>0</v>
      </c>
      <c r="CK68" s="417">
        <v>0</v>
      </c>
      <c r="CL68" s="417">
        <v>0</v>
      </c>
      <c r="CM68" s="420">
        <v>0</v>
      </c>
      <c r="CN68" s="420">
        <v>0</v>
      </c>
      <c r="CO68" s="420">
        <v>0</v>
      </c>
      <c r="CP68" s="420">
        <v>0</v>
      </c>
    </row>
    <row r="69" spans="1:94" s="440" customFormat="1" ht="99.95" customHeight="1" x14ac:dyDescent="0.25">
      <c r="A69" s="167">
        <v>19</v>
      </c>
      <c r="B69" s="167" t="s">
        <v>30</v>
      </c>
      <c r="C69" s="167">
        <v>1906</v>
      </c>
      <c r="D69" s="167" t="s">
        <v>1658</v>
      </c>
      <c r="E69" s="167" t="s">
        <v>1853</v>
      </c>
      <c r="F69" s="350" t="s">
        <v>2014</v>
      </c>
      <c r="G69" s="368">
        <v>28</v>
      </c>
      <c r="H69" s="351" t="s">
        <v>2015</v>
      </c>
      <c r="I69" s="378" t="s">
        <v>2077</v>
      </c>
      <c r="J69" s="148">
        <v>14</v>
      </c>
      <c r="K69" s="352" t="s">
        <v>1916</v>
      </c>
      <c r="L69" s="352" t="s">
        <v>1916</v>
      </c>
      <c r="M69" s="353" t="s">
        <v>1937</v>
      </c>
      <c r="N69" s="378" t="s">
        <v>2077</v>
      </c>
      <c r="O69" s="148">
        <v>14</v>
      </c>
      <c r="P69" s="449">
        <v>2023004250018</v>
      </c>
      <c r="Q69" s="356" t="s">
        <v>2035</v>
      </c>
      <c r="R69" s="447">
        <v>1906026</v>
      </c>
      <c r="S69" s="158" t="s">
        <v>2187</v>
      </c>
      <c r="T69" s="355" t="s">
        <v>2188</v>
      </c>
      <c r="U69" s="355" t="s">
        <v>2042</v>
      </c>
      <c r="V69" s="148">
        <v>0</v>
      </c>
      <c r="W69" s="355" t="s">
        <v>2206</v>
      </c>
      <c r="X69" s="458" t="s">
        <v>1707</v>
      </c>
      <c r="Y69" s="373"/>
      <c r="Z69" s="373"/>
      <c r="AA69" s="367" t="s">
        <v>4070</v>
      </c>
      <c r="AB69" s="358" t="s">
        <v>2036</v>
      </c>
      <c r="AC69" s="432"/>
      <c r="AD69" s="396" t="s">
        <v>1534</v>
      </c>
      <c r="AE69" s="396" t="s">
        <v>1537</v>
      </c>
      <c r="AF69" s="396" t="s">
        <v>1936</v>
      </c>
      <c r="AG69" s="374"/>
      <c r="AH69" s="374"/>
      <c r="AI69" s="468"/>
      <c r="AJ69" s="158">
        <v>6</v>
      </c>
      <c r="AK69" s="363" t="s">
        <v>2018</v>
      </c>
      <c r="AL69" s="461">
        <v>3</v>
      </c>
      <c r="AM69" s="453"/>
      <c r="AN69" s="366" t="b">
        <f t="shared" ref="AN69:AN94" si="5">_xlfn.IFNA(+AO69+AP69+AQ69+AR69=AM69,"ERROR")</f>
        <v>1</v>
      </c>
      <c r="AO69" s="370"/>
      <c r="AP69" s="370"/>
      <c r="AQ69" s="352">
        <v>0</v>
      </c>
      <c r="AR69" s="352">
        <v>0</v>
      </c>
      <c r="AS69" s="377"/>
      <c r="AT69" s="148" t="s">
        <v>4042</v>
      </c>
      <c r="AU69" s="439">
        <f t="shared" si="1"/>
        <v>0</v>
      </c>
      <c r="AV69" s="454">
        <f t="shared" si="2"/>
        <v>0</v>
      </c>
      <c r="AW69" s="455">
        <f t="shared" si="3"/>
        <v>0</v>
      </c>
      <c r="AX69" s="456">
        <f t="shared" si="4"/>
        <v>0</v>
      </c>
      <c r="AY69" s="457"/>
      <c r="AZ69" s="424">
        <v>0</v>
      </c>
      <c r="BA69" s="424">
        <v>0</v>
      </c>
      <c r="BB69" s="424">
        <v>0</v>
      </c>
      <c r="BC69" s="424">
        <v>0</v>
      </c>
      <c r="BD69" s="424">
        <v>0</v>
      </c>
      <c r="BE69" s="424">
        <v>0</v>
      </c>
      <c r="BF69" s="417">
        <v>0</v>
      </c>
      <c r="BG69" s="417">
        <v>0</v>
      </c>
      <c r="BH69" s="417">
        <v>0</v>
      </c>
      <c r="BI69" s="417">
        <v>0</v>
      </c>
      <c r="BJ69" s="417">
        <v>0</v>
      </c>
      <c r="BK69" s="417">
        <v>0</v>
      </c>
      <c r="BL69" s="417">
        <v>0</v>
      </c>
      <c r="BM69" s="417">
        <v>0</v>
      </c>
      <c r="BN69" s="417">
        <v>0</v>
      </c>
      <c r="BO69" s="417">
        <v>0</v>
      </c>
      <c r="BP69" s="417">
        <v>0</v>
      </c>
      <c r="BQ69" s="417">
        <v>0</v>
      </c>
      <c r="BR69" s="417">
        <v>0</v>
      </c>
      <c r="BS69" s="417">
        <v>0</v>
      </c>
      <c r="BT69" s="417">
        <v>0</v>
      </c>
      <c r="BU69" s="417">
        <v>0</v>
      </c>
      <c r="BV69" s="417">
        <v>0</v>
      </c>
      <c r="BW69" s="417">
        <v>0</v>
      </c>
      <c r="BX69" s="417">
        <v>0</v>
      </c>
      <c r="BY69" s="417">
        <v>0</v>
      </c>
      <c r="BZ69" s="417">
        <v>0</v>
      </c>
      <c r="CA69" s="417">
        <v>0</v>
      </c>
      <c r="CB69" s="417">
        <v>0</v>
      </c>
      <c r="CC69" s="417">
        <v>0</v>
      </c>
      <c r="CD69" s="417">
        <v>0</v>
      </c>
      <c r="CE69" s="417">
        <v>0</v>
      </c>
      <c r="CF69" s="417">
        <v>0</v>
      </c>
      <c r="CG69" s="417">
        <v>0</v>
      </c>
      <c r="CH69" s="417">
        <v>0</v>
      </c>
      <c r="CI69" s="417">
        <v>0</v>
      </c>
      <c r="CJ69" s="417">
        <v>0</v>
      </c>
      <c r="CK69" s="417">
        <v>0</v>
      </c>
      <c r="CL69" s="417">
        <v>0</v>
      </c>
      <c r="CM69" s="420">
        <v>0</v>
      </c>
      <c r="CN69" s="420">
        <v>0</v>
      </c>
      <c r="CO69" s="420">
        <v>0</v>
      </c>
      <c r="CP69" s="420">
        <v>0</v>
      </c>
    </row>
    <row r="70" spans="1:94" s="440" customFormat="1" ht="99.95" customHeight="1" x14ac:dyDescent="0.25">
      <c r="A70" s="167">
        <v>19</v>
      </c>
      <c r="B70" s="167" t="s">
        <v>1712</v>
      </c>
      <c r="C70" s="167">
        <v>1903</v>
      </c>
      <c r="D70" s="167" t="s">
        <v>1713</v>
      </c>
      <c r="E70" s="350" t="s">
        <v>33</v>
      </c>
      <c r="F70" s="167" t="s">
        <v>34</v>
      </c>
      <c r="G70" s="368">
        <v>29</v>
      </c>
      <c r="H70" s="351" t="s">
        <v>156</v>
      </c>
      <c r="I70" s="378" t="s">
        <v>2076</v>
      </c>
      <c r="J70" s="148">
        <v>440</v>
      </c>
      <c r="K70" s="352" t="s">
        <v>1916</v>
      </c>
      <c r="L70" s="352" t="s">
        <v>1916</v>
      </c>
      <c r="M70" s="353" t="s">
        <v>1938</v>
      </c>
      <c r="N70" s="378" t="s">
        <v>2076</v>
      </c>
      <c r="O70" s="148">
        <v>440</v>
      </c>
      <c r="P70" s="448">
        <v>2021004250595</v>
      </c>
      <c r="Q70" s="354" t="s">
        <v>1714</v>
      </c>
      <c r="R70" s="447">
        <v>1903011</v>
      </c>
      <c r="S70" s="158" t="s">
        <v>2068</v>
      </c>
      <c r="T70" s="355" t="s">
        <v>2069</v>
      </c>
      <c r="U70" s="355" t="s">
        <v>2018</v>
      </c>
      <c r="V70" s="379">
        <v>440</v>
      </c>
      <c r="W70" s="355" t="s">
        <v>2207</v>
      </c>
      <c r="X70" s="458" t="s">
        <v>1715</v>
      </c>
      <c r="Y70" s="373"/>
      <c r="Z70" s="373"/>
      <c r="AA70" s="383" t="s">
        <v>4080</v>
      </c>
      <c r="AB70" s="390" t="s">
        <v>1719</v>
      </c>
      <c r="AC70" s="431"/>
      <c r="AD70" s="396" t="s">
        <v>1534</v>
      </c>
      <c r="AE70" s="396" t="s">
        <v>1547</v>
      </c>
      <c r="AF70" s="396" t="s">
        <v>1936</v>
      </c>
      <c r="AG70" s="443"/>
      <c r="AH70" s="443"/>
      <c r="AI70" s="468"/>
      <c r="AJ70" s="158">
        <v>6</v>
      </c>
      <c r="AK70" s="361" t="s">
        <v>1664</v>
      </c>
      <c r="AL70" s="380">
        <v>0</v>
      </c>
      <c r="AM70" s="473">
        <v>0</v>
      </c>
      <c r="AN70" s="366" t="b">
        <f t="shared" si="5"/>
        <v>1</v>
      </c>
      <c r="AO70" s="379">
        <v>0</v>
      </c>
      <c r="AP70" s="379">
        <v>0</v>
      </c>
      <c r="AQ70" s="352">
        <v>0</v>
      </c>
      <c r="AR70" s="352">
        <v>0</v>
      </c>
      <c r="AS70" s="431"/>
      <c r="AT70" s="379" t="s">
        <v>4042</v>
      </c>
      <c r="AU70" s="439">
        <f t="shared" ref="AU70:AU94" si="6">+AV70+AW70+AX70</f>
        <v>0</v>
      </c>
      <c r="AV70" s="454">
        <f t="shared" ref="AV70:AV94" si="7">+AZ70+BB70+BC70+BD70+BE70+BA70</f>
        <v>0</v>
      </c>
      <c r="AW70" s="455">
        <f t="shared" ref="AW70:AW94" si="8">SUM(BF70:CL70)</f>
        <v>0</v>
      </c>
      <c r="AX70" s="456">
        <f t="shared" ref="AX70:AX94" si="9">+CM70+CN70+CO70+CP70</f>
        <v>0</v>
      </c>
      <c r="AY70" s="457"/>
      <c r="AZ70" s="426">
        <v>0</v>
      </c>
      <c r="BA70" s="424">
        <v>0</v>
      </c>
      <c r="BB70" s="424">
        <v>0</v>
      </c>
      <c r="BC70" s="424">
        <v>0</v>
      </c>
      <c r="BD70" s="424">
        <v>0</v>
      </c>
      <c r="BE70" s="424">
        <v>0</v>
      </c>
      <c r="BF70" s="417">
        <v>0</v>
      </c>
      <c r="BG70" s="417">
        <v>0</v>
      </c>
      <c r="BH70" s="417">
        <v>0</v>
      </c>
      <c r="BI70" s="417">
        <v>0</v>
      </c>
      <c r="BJ70" s="417">
        <v>0</v>
      </c>
      <c r="BK70" s="417">
        <v>0</v>
      </c>
      <c r="BL70" s="417">
        <v>0</v>
      </c>
      <c r="BM70" s="417">
        <v>0</v>
      </c>
      <c r="BN70" s="417">
        <v>0</v>
      </c>
      <c r="BO70" s="417">
        <v>0</v>
      </c>
      <c r="BP70" s="417">
        <v>0</v>
      </c>
      <c r="BQ70" s="417">
        <v>0</v>
      </c>
      <c r="BR70" s="417">
        <v>0</v>
      </c>
      <c r="BS70" s="417">
        <v>0</v>
      </c>
      <c r="BT70" s="417">
        <v>0</v>
      </c>
      <c r="BU70" s="417">
        <v>0</v>
      </c>
      <c r="BV70" s="417">
        <v>0</v>
      </c>
      <c r="BW70" s="417">
        <v>0</v>
      </c>
      <c r="BX70" s="417">
        <v>0</v>
      </c>
      <c r="BY70" s="417">
        <v>0</v>
      </c>
      <c r="BZ70" s="417">
        <v>0</v>
      </c>
      <c r="CA70" s="417">
        <v>0</v>
      </c>
      <c r="CB70" s="417">
        <v>0</v>
      </c>
      <c r="CC70" s="417">
        <v>0</v>
      </c>
      <c r="CD70" s="417">
        <v>0</v>
      </c>
      <c r="CE70" s="417">
        <v>0</v>
      </c>
      <c r="CF70" s="417">
        <v>0</v>
      </c>
      <c r="CG70" s="417">
        <v>0</v>
      </c>
      <c r="CH70" s="417">
        <v>0</v>
      </c>
      <c r="CI70" s="417">
        <v>0</v>
      </c>
      <c r="CJ70" s="417">
        <v>0</v>
      </c>
      <c r="CK70" s="417">
        <v>0</v>
      </c>
      <c r="CL70" s="417">
        <v>0</v>
      </c>
      <c r="CM70" s="420">
        <v>0</v>
      </c>
      <c r="CN70" s="420">
        <v>0</v>
      </c>
      <c r="CO70" s="420">
        <v>0</v>
      </c>
      <c r="CP70" s="420">
        <v>0</v>
      </c>
    </row>
    <row r="71" spans="1:94" s="440" customFormat="1" ht="99.95" customHeight="1" x14ac:dyDescent="0.25">
      <c r="A71" s="167">
        <v>19</v>
      </c>
      <c r="B71" s="167" t="s">
        <v>1712</v>
      </c>
      <c r="C71" s="167">
        <v>1903</v>
      </c>
      <c r="D71" s="167" t="s">
        <v>1713</v>
      </c>
      <c r="E71" s="350" t="s">
        <v>33</v>
      </c>
      <c r="F71" s="167" t="s">
        <v>34</v>
      </c>
      <c r="G71" s="368">
        <v>29</v>
      </c>
      <c r="H71" s="351" t="s">
        <v>156</v>
      </c>
      <c r="I71" s="378" t="s">
        <v>2076</v>
      </c>
      <c r="J71" s="148">
        <v>440</v>
      </c>
      <c r="K71" s="352" t="s">
        <v>1916</v>
      </c>
      <c r="L71" s="352" t="s">
        <v>1916</v>
      </c>
      <c r="M71" s="353" t="s">
        <v>1938</v>
      </c>
      <c r="N71" s="378" t="s">
        <v>2076</v>
      </c>
      <c r="O71" s="148">
        <v>440</v>
      </c>
      <c r="P71" s="448">
        <v>2021004250595</v>
      </c>
      <c r="Q71" s="354" t="s">
        <v>1714</v>
      </c>
      <c r="R71" s="447">
        <v>1903011</v>
      </c>
      <c r="S71" s="158" t="s">
        <v>2068</v>
      </c>
      <c r="T71" s="355" t="s">
        <v>2069</v>
      </c>
      <c r="U71" s="355" t="s">
        <v>2018</v>
      </c>
      <c r="V71" s="379">
        <v>440</v>
      </c>
      <c r="W71" s="355" t="s">
        <v>2207</v>
      </c>
      <c r="X71" s="458" t="s">
        <v>1715</v>
      </c>
      <c r="Y71" s="373"/>
      <c r="Z71" s="373"/>
      <c r="AA71" s="383" t="s">
        <v>4080</v>
      </c>
      <c r="AB71" s="474" t="s">
        <v>1721</v>
      </c>
      <c r="AC71" s="431"/>
      <c r="AD71" s="352" t="s">
        <v>1534</v>
      </c>
      <c r="AE71" s="352" t="s">
        <v>1547</v>
      </c>
      <c r="AF71" s="352" t="s">
        <v>1936</v>
      </c>
      <c r="AG71" s="385" t="s">
        <v>4084</v>
      </c>
      <c r="AH71" s="385" t="s">
        <v>4085</v>
      </c>
      <c r="AI71" s="468"/>
      <c r="AJ71" s="158">
        <v>6</v>
      </c>
      <c r="AK71" s="361" t="s">
        <v>1664</v>
      </c>
      <c r="AL71" s="471">
        <v>50</v>
      </c>
      <c r="AM71" s="473">
        <v>44</v>
      </c>
      <c r="AN71" s="366" t="b">
        <f t="shared" si="5"/>
        <v>1</v>
      </c>
      <c r="AO71" s="379">
        <v>14</v>
      </c>
      <c r="AP71" s="379">
        <v>30</v>
      </c>
      <c r="AQ71" s="352">
        <v>0</v>
      </c>
      <c r="AR71" s="352">
        <v>0</v>
      </c>
      <c r="AS71" s="431"/>
      <c r="AT71" s="379" t="s">
        <v>4042</v>
      </c>
      <c r="AU71" s="439">
        <f t="shared" si="6"/>
        <v>0</v>
      </c>
      <c r="AV71" s="454">
        <f t="shared" si="7"/>
        <v>0</v>
      </c>
      <c r="AW71" s="455">
        <f t="shared" si="8"/>
        <v>0</v>
      </c>
      <c r="AX71" s="456">
        <f t="shared" si="9"/>
        <v>0</v>
      </c>
      <c r="AY71" s="457"/>
      <c r="AZ71" s="426">
        <v>0</v>
      </c>
      <c r="BA71" s="424">
        <v>0</v>
      </c>
      <c r="BB71" s="424">
        <v>0</v>
      </c>
      <c r="BC71" s="424">
        <v>0</v>
      </c>
      <c r="BD71" s="424">
        <v>0</v>
      </c>
      <c r="BE71" s="424">
        <v>0</v>
      </c>
      <c r="BF71" s="417">
        <v>0</v>
      </c>
      <c r="BG71" s="417">
        <v>0</v>
      </c>
      <c r="BH71" s="417">
        <v>0</v>
      </c>
      <c r="BI71" s="417">
        <v>0</v>
      </c>
      <c r="BJ71" s="417">
        <v>0</v>
      </c>
      <c r="BK71" s="417">
        <v>0</v>
      </c>
      <c r="BL71" s="417">
        <v>0</v>
      </c>
      <c r="BM71" s="417">
        <v>0</v>
      </c>
      <c r="BN71" s="417">
        <v>0</v>
      </c>
      <c r="BO71" s="417">
        <v>0</v>
      </c>
      <c r="BP71" s="417">
        <v>0</v>
      </c>
      <c r="BQ71" s="417">
        <v>0</v>
      </c>
      <c r="BR71" s="417">
        <v>0</v>
      </c>
      <c r="BS71" s="417">
        <v>0</v>
      </c>
      <c r="BT71" s="417">
        <v>0</v>
      </c>
      <c r="BU71" s="417">
        <v>0</v>
      </c>
      <c r="BV71" s="417">
        <v>0</v>
      </c>
      <c r="BW71" s="417">
        <v>0</v>
      </c>
      <c r="BX71" s="417">
        <v>0</v>
      </c>
      <c r="BY71" s="417">
        <v>0</v>
      </c>
      <c r="BZ71" s="417">
        <v>0</v>
      </c>
      <c r="CA71" s="417">
        <v>0</v>
      </c>
      <c r="CB71" s="417">
        <v>0</v>
      </c>
      <c r="CC71" s="417">
        <v>0</v>
      </c>
      <c r="CD71" s="417">
        <v>0</v>
      </c>
      <c r="CE71" s="417">
        <v>0</v>
      </c>
      <c r="CF71" s="417">
        <v>0</v>
      </c>
      <c r="CG71" s="417">
        <v>0</v>
      </c>
      <c r="CH71" s="417">
        <v>0</v>
      </c>
      <c r="CI71" s="417">
        <v>0</v>
      </c>
      <c r="CJ71" s="417">
        <v>0</v>
      </c>
      <c r="CK71" s="417">
        <v>0</v>
      </c>
      <c r="CL71" s="417">
        <v>0</v>
      </c>
      <c r="CM71" s="420">
        <v>0</v>
      </c>
      <c r="CN71" s="420">
        <v>0</v>
      </c>
      <c r="CO71" s="420">
        <v>0</v>
      </c>
      <c r="CP71" s="420">
        <v>0</v>
      </c>
    </row>
    <row r="72" spans="1:94" s="440" customFormat="1" ht="99.95" customHeight="1" x14ac:dyDescent="0.25">
      <c r="A72" s="167">
        <v>19</v>
      </c>
      <c r="B72" s="167" t="s">
        <v>1712</v>
      </c>
      <c r="C72" s="167">
        <v>1903</v>
      </c>
      <c r="D72" s="167" t="s">
        <v>1713</v>
      </c>
      <c r="E72" s="350" t="s">
        <v>33</v>
      </c>
      <c r="F72" s="167" t="s">
        <v>34</v>
      </c>
      <c r="G72" s="368">
        <v>29</v>
      </c>
      <c r="H72" s="351" t="s">
        <v>156</v>
      </c>
      <c r="I72" s="378" t="s">
        <v>2076</v>
      </c>
      <c r="J72" s="148">
        <v>440</v>
      </c>
      <c r="K72" s="352" t="s">
        <v>1916</v>
      </c>
      <c r="L72" s="352" t="s">
        <v>1916</v>
      </c>
      <c r="M72" s="353" t="s">
        <v>1938</v>
      </c>
      <c r="N72" s="378" t="s">
        <v>2076</v>
      </c>
      <c r="O72" s="148">
        <v>440</v>
      </c>
      <c r="P72" s="448">
        <v>2021004250595</v>
      </c>
      <c r="Q72" s="354" t="s">
        <v>1714</v>
      </c>
      <c r="R72" s="447">
        <v>1903011</v>
      </c>
      <c r="S72" s="158" t="s">
        <v>2068</v>
      </c>
      <c r="T72" s="355" t="s">
        <v>2069</v>
      </c>
      <c r="U72" s="355" t="s">
        <v>2018</v>
      </c>
      <c r="V72" s="379">
        <v>440</v>
      </c>
      <c r="W72" s="355" t="s">
        <v>2207</v>
      </c>
      <c r="X72" s="458" t="s">
        <v>1715</v>
      </c>
      <c r="Y72" s="373"/>
      <c r="Z72" s="373"/>
      <c r="AA72" s="383" t="s">
        <v>4080</v>
      </c>
      <c r="AB72" s="474" t="s">
        <v>1720</v>
      </c>
      <c r="AC72" s="431"/>
      <c r="AD72" s="396" t="s">
        <v>1534</v>
      </c>
      <c r="AE72" s="396" t="s">
        <v>1547</v>
      </c>
      <c r="AF72" s="396" t="s">
        <v>1936</v>
      </c>
      <c r="AG72" s="443"/>
      <c r="AH72" s="443"/>
      <c r="AI72" s="468"/>
      <c r="AJ72" s="158">
        <v>6</v>
      </c>
      <c r="AK72" s="361" t="s">
        <v>1664</v>
      </c>
      <c r="AL72" s="380">
        <v>0</v>
      </c>
      <c r="AM72" s="473">
        <v>0</v>
      </c>
      <c r="AN72" s="366" t="b">
        <f t="shared" si="5"/>
        <v>1</v>
      </c>
      <c r="AO72" s="379">
        <v>0</v>
      </c>
      <c r="AP72" s="379">
        <v>0</v>
      </c>
      <c r="AQ72" s="352">
        <v>0</v>
      </c>
      <c r="AR72" s="352">
        <v>0</v>
      </c>
      <c r="AS72" s="431"/>
      <c r="AT72" s="379" t="s">
        <v>4042</v>
      </c>
      <c r="AU72" s="439">
        <f t="shared" si="6"/>
        <v>0</v>
      </c>
      <c r="AV72" s="454">
        <f t="shared" si="7"/>
        <v>0</v>
      </c>
      <c r="AW72" s="455">
        <f t="shared" si="8"/>
        <v>0</v>
      </c>
      <c r="AX72" s="456">
        <f t="shared" si="9"/>
        <v>0</v>
      </c>
      <c r="AY72" s="457"/>
      <c r="AZ72" s="426">
        <v>0</v>
      </c>
      <c r="BA72" s="424">
        <v>0</v>
      </c>
      <c r="BB72" s="424">
        <v>0</v>
      </c>
      <c r="BC72" s="424">
        <v>0</v>
      </c>
      <c r="BD72" s="424">
        <v>0</v>
      </c>
      <c r="BE72" s="424">
        <v>0</v>
      </c>
      <c r="BF72" s="417">
        <v>0</v>
      </c>
      <c r="BG72" s="417">
        <v>0</v>
      </c>
      <c r="BH72" s="417">
        <v>0</v>
      </c>
      <c r="BI72" s="417">
        <v>0</v>
      </c>
      <c r="BJ72" s="417">
        <v>0</v>
      </c>
      <c r="BK72" s="417">
        <v>0</v>
      </c>
      <c r="BL72" s="417">
        <v>0</v>
      </c>
      <c r="BM72" s="417">
        <v>0</v>
      </c>
      <c r="BN72" s="417">
        <v>0</v>
      </c>
      <c r="BO72" s="417">
        <v>0</v>
      </c>
      <c r="BP72" s="417">
        <v>0</v>
      </c>
      <c r="BQ72" s="417">
        <v>0</v>
      </c>
      <c r="BR72" s="417">
        <v>0</v>
      </c>
      <c r="BS72" s="417">
        <v>0</v>
      </c>
      <c r="BT72" s="417">
        <v>0</v>
      </c>
      <c r="BU72" s="417">
        <v>0</v>
      </c>
      <c r="BV72" s="417">
        <v>0</v>
      </c>
      <c r="BW72" s="417">
        <v>0</v>
      </c>
      <c r="BX72" s="417">
        <v>0</v>
      </c>
      <c r="BY72" s="417">
        <v>0</v>
      </c>
      <c r="BZ72" s="417">
        <v>0</v>
      </c>
      <c r="CA72" s="417">
        <v>0</v>
      </c>
      <c r="CB72" s="417">
        <v>0</v>
      </c>
      <c r="CC72" s="417">
        <v>0</v>
      </c>
      <c r="CD72" s="417">
        <v>0</v>
      </c>
      <c r="CE72" s="417">
        <v>0</v>
      </c>
      <c r="CF72" s="417">
        <v>0</v>
      </c>
      <c r="CG72" s="417">
        <v>0</v>
      </c>
      <c r="CH72" s="417">
        <v>0</v>
      </c>
      <c r="CI72" s="417">
        <v>0</v>
      </c>
      <c r="CJ72" s="417">
        <v>0</v>
      </c>
      <c r="CK72" s="417">
        <v>0</v>
      </c>
      <c r="CL72" s="417">
        <v>0</v>
      </c>
      <c r="CM72" s="420">
        <v>0</v>
      </c>
      <c r="CN72" s="420">
        <v>0</v>
      </c>
      <c r="CO72" s="420">
        <v>0</v>
      </c>
      <c r="CP72" s="420">
        <v>0</v>
      </c>
    </row>
    <row r="73" spans="1:94" s="440" customFormat="1" ht="99.95" customHeight="1" x14ac:dyDescent="0.25">
      <c r="A73" s="167">
        <v>19</v>
      </c>
      <c r="B73" s="167" t="s">
        <v>1712</v>
      </c>
      <c r="C73" s="167">
        <v>1903</v>
      </c>
      <c r="D73" s="167" t="s">
        <v>1713</v>
      </c>
      <c r="E73" s="350" t="s">
        <v>33</v>
      </c>
      <c r="F73" s="167" t="s">
        <v>34</v>
      </c>
      <c r="G73" s="368">
        <v>29</v>
      </c>
      <c r="H73" s="351" t="s">
        <v>156</v>
      </c>
      <c r="I73" s="378" t="s">
        <v>2076</v>
      </c>
      <c r="J73" s="148">
        <v>440</v>
      </c>
      <c r="K73" s="352" t="s">
        <v>1916</v>
      </c>
      <c r="L73" s="352" t="s">
        <v>1916</v>
      </c>
      <c r="M73" s="353" t="s">
        <v>1938</v>
      </c>
      <c r="N73" s="378" t="s">
        <v>2076</v>
      </c>
      <c r="O73" s="148">
        <v>440</v>
      </c>
      <c r="P73" s="448">
        <v>2021004250595</v>
      </c>
      <c r="Q73" s="354" t="s">
        <v>1714</v>
      </c>
      <c r="R73" s="447">
        <v>1903011</v>
      </c>
      <c r="S73" s="158" t="s">
        <v>2068</v>
      </c>
      <c r="T73" s="355" t="s">
        <v>2069</v>
      </c>
      <c r="U73" s="355" t="s">
        <v>2018</v>
      </c>
      <c r="V73" s="379">
        <v>440</v>
      </c>
      <c r="W73" s="355" t="s">
        <v>2207</v>
      </c>
      <c r="X73" s="458" t="s">
        <v>1715</v>
      </c>
      <c r="Y73" s="373"/>
      <c r="Z73" s="373"/>
      <c r="AA73" s="383" t="s">
        <v>4080</v>
      </c>
      <c r="AB73" s="474" t="s">
        <v>1718</v>
      </c>
      <c r="AC73" s="431"/>
      <c r="AD73" s="352" t="s">
        <v>1534</v>
      </c>
      <c r="AE73" s="352" t="s">
        <v>1547</v>
      </c>
      <c r="AF73" s="352" t="s">
        <v>1936</v>
      </c>
      <c r="AG73" s="385" t="s">
        <v>4082</v>
      </c>
      <c r="AH73" s="385" t="s">
        <v>4083</v>
      </c>
      <c r="AI73" s="468"/>
      <c r="AJ73" s="158">
        <v>6</v>
      </c>
      <c r="AK73" s="361" t="s">
        <v>1664</v>
      </c>
      <c r="AL73" s="472">
        <v>180</v>
      </c>
      <c r="AM73" s="473">
        <v>140</v>
      </c>
      <c r="AN73" s="366" t="b">
        <f t="shared" si="5"/>
        <v>1</v>
      </c>
      <c r="AO73" s="379">
        <v>50</v>
      </c>
      <c r="AP73" s="379">
        <v>90</v>
      </c>
      <c r="AQ73" s="352">
        <v>0</v>
      </c>
      <c r="AR73" s="352">
        <v>0</v>
      </c>
      <c r="AS73" s="431"/>
      <c r="AT73" s="379" t="s">
        <v>4042</v>
      </c>
      <c r="AU73" s="439">
        <f t="shared" si="6"/>
        <v>0</v>
      </c>
      <c r="AV73" s="454">
        <f t="shared" si="7"/>
        <v>0</v>
      </c>
      <c r="AW73" s="455">
        <f t="shared" si="8"/>
        <v>0</v>
      </c>
      <c r="AX73" s="456">
        <f t="shared" si="9"/>
        <v>0</v>
      </c>
      <c r="AY73" s="457"/>
      <c r="AZ73" s="426">
        <v>0</v>
      </c>
      <c r="BA73" s="424">
        <v>0</v>
      </c>
      <c r="BB73" s="424">
        <v>0</v>
      </c>
      <c r="BC73" s="424">
        <v>0</v>
      </c>
      <c r="BD73" s="424">
        <v>0</v>
      </c>
      <c r="BE73" s="424">
        <v>0</v>
      </c>
      <c r="BF73" s="417">
        <v>0</v>
      </c>
      <c r="BG73" s="417">
        <v>0</v>
      </c>
      <c r="BH73" s="417">
        <v>0</v>
      </c>
      <c r="BI73" s="417">
        <v>0</v>
      </c>
      <c r="BJ73" s="417">
        <v>0</v>
      </c>
      <c r="BK73" s="417">
        <v>0</v>
      </c>
      <c r="BL73" s="417">
        <v>0</v>
      </c>
      <c r="BM73" s="417">
        <v>0</v>
      </c>
      <c r="BN73" s="417">
        <v>0</v>
      </c>
      <c r="BO73" s="417">
        <v>0</v>
      </c>
      <c r="BP73" s="417">
        <v>0</v>
      </c>
      <c r="BQ73" s="417">
        <v>0</v>
      </c>
      <c r="BR73" s="417">
        <v>0</v>
      </c>
      <c r="BS73" s="417">
        <v>0</v>
      </c>
      <c r="BT73" s="417">
        <v>0</v>
      </c>
      <c r="BU73" s="417">
        <v>0</v>
      </c>
      <c r="BV73" s="417">
        <v>0</v>
      </c>
      <c r="BW73" s="417">
        <v>0</v>
      </c>
      <c r="BX73" s="417">
        <v>0</v>
      </c>
      <c r="BY73" s="417">
        <v>0</v>
      </c>
      <c r="BZ73" s="417">
        <v>0</v>
      </c>
      <c r="CA73" s="417">
        <v>0</v>
      </c>
      <c r="CB73" s="417">
        <v>0</v>
      </c>
      <c r="CC73" s="417">
        <v>0</v>
      </c>
      <c r="CD73" s="417">
        <v>0</v>
      </c>
      <c r="CE73" s="417">
        <v>0</v>
      </c>
      <c r="CF73" s="417">
        <v>0</v>
      </c>
      <c r="CG73" s="417">
        <v>0</v>
      </c>
      <c r="CH73" s="417">
        <v>0</v>
      </c>
      <c r="CI73" s="417">
        <v>0</v>
      </c>
      <c r="CJ73" s="417">
        <v>0</v>
      </c>
      <c r="CK73" s="417">
        <v>0</v>
      </c>
      <c r="CL73" s="417">
        <v>0</v>
      </c>
      <c r="CM73" s="420">
        <v>0</v>
      </c>
      <c r="CN73" s="420">
        <v>0</v>
      </c>
      <c r="CO73" s="420">
        <v>0</v>
      </c>
      <c r="CP73" s="420">
        <v>0</v>
      </c>
    </row>
    <row r="74" spans="1:94" s="440" customFormat="1" ht="99.95" customHeight="1" x14ac:dyDescent="0.25">
      <c r="A74" s="167">
        <v>19</v>
      </c>
      <c r="B74" s="167" t="s">
        <v>1712</v>
      </c>
      <c r="C74" s="167">
        <v>1903</v>
      </c>
      <c r="D74" s="167" t="s">
        <v>1713</v>
      </c>
      <c r="E74" s="350" t="s">
        <v>33</v>
      </c>
      <c r="F74" s="167" t="s">
        <v>34</v>
      </c>
      <c r="G74" s="368">
        <v>29</v>
      </c>
      <c r="H74" s="351" t="s">
        <v>156</v>
      </c>
      <c r="I74" s="378" t="s">
        <v>2076</v>
      </c>
      <c r="J74" s="148">
        <v>440</v>
      </c>
      <c r="K74" s="352" t="s">
        <v>1916</v>
      </c>
      <c r="L74" s="352" t="s">
        <v>1916</v>
      </c>
      <c r="M74" s="353" t="s">
        <v>1938</v>
      </c>
      <c r="N74" s="378" t="s">
        <v>2076</v>
      </c>
      <c r="O74" s="148">
        <v>440</v>
      </c>
      <c r="P74" s="448">
        <v>2021004250595</v>
      </c>
      <c r="Q74" s="354" t="s">
        <v>1714</v>
      </c>
      <c r="R74" s="447">
        <v>1903011</v>
      </c>
      <c r="S74" s="158" t="s">
        <v>2068</v>
      </c>
      <c r="T74" s="355" t="s">
        <v>2069</v>
      </c>
      <c r="U74" s="355" t="s">
        <v>2018</v>
      </c>
      <c r="V74" s="379">
        <v>440</v>
      </c>
      <c r="W74" s="355" t="s">
        <v>2207</v>
      </c>
      <c r="X74" s="458" t="s">
        <v>1715</v>
      </c>
      <c r="Y74" s="381" t="s">
        <v>3841</v>
      </c>
      <c r="Z74" s="382" t="s">
        <v>3987</v>
      </c>
      <c r="AA74" s="383" t="s">
        <v>4080</v>
      </c>
      <c r="AB74" s="474" t="s">
        <v>1717</v>
      </c>
      <c r="AC74" s="386" t="s">
        <v>4081</v>
      </c>
      <c r="AD74" s="352" t="s">
        <v>1534</v>
      </c>
      <c r="AE74" s="352" t="s">
        <v>1547</v>
      </c>
      <c r="AF74" s="352" t="s">
        <v>1936</v>
      </c>
      <c r="AG74" s="385" t="s">
        <v>4086</v>
      </c>
      <c r="AH74" s="385" t="s">
        <v>4087</v>
      </c>
      <c r="AI74" s="468"/>
      <c r="AJ74" s="158">
        <v>6</v>
      </c>
      <c r="AK74" s="361" t="s">
        <v>1664</v>
      </c>
      <c r="AL74" s="472">
        <v>32</v>
      </c>
      <c r="AM74" s="473">
        <v>30</v>
      </c>
      <c r="AN74" s="366" t="b">
        <f t="shared" si="5"/>
        <v>1</v>
      </c>
      <c r="AO74" s="379">
        <v>10</v>
      </c>
      <c r="AP74" s="379">
        <v>20</v>
      </c>
      <c r="AQ74" s="352">
        <v>0</v>
      </c>
      <c r="AR74" s="352">
        <v>0</v>
      </c>
      <c r="AS74" s="386" t="s">
        <v>4089</v>
      </c>
      <c r="AT74" s="379" t="s">
        <v>4042</v>
      </c>
      <c r="AU74" s="439">
        <f t="shared" si="6"/>
        <v>191273700</v>
      </c>
      <c r="AV74" s="454">
        <f t="shared" si="7"/>
        <v>191273700</v>
      </c>
      <c r="AW74" s="455">
        <f t="shared" si="8"/>
        <v>0</v>
      </c>
      <c r="AX74" s="456">
        <f t="shared" si="9"/>
        <v>0</v>
      </c>
      <c r="AY74" s="457"/>
      <c r="AZ74" s="427">
        <v>191273700</v>
      </c>
      <c r="BA74" s="424">
        <v>0</v>
      </c>
      <c r="BB74" s="424">
        <v>0</v>
      </c>
      <c r="BC74" s="424">
        <v>0</v>
      </c>
      <c r="BD74" s="424">
        <v>0</v>
      </c>
      <c r="BE74" s="424">
        <v>0</v>
      </c>
      <c r="BF74" s="417">
        <v>0</v>
      </c>
      <c r="BG74" s="417">
        <v>0</v>
      </c>
      <c r="BH74" s="417">
        <v>0</v>
      </c>
      <c r="BI74" s="417">
        <v>0</v>
      </c>
      <c r="BJ74" s="417">
        <v>0</v>
      </c>
      <c r="BK74" s="417">
        <v>0</v>
      </c>
      <c r="BL74" s="417">
        <v>0</v>
      </c>
      <c r="BM74" s="417">
        <v>0</v>
      </c>
      <c r="BN74" s="417">
        <v>0</v>
      </c>
      <c r="BO74" s="417">
        <v>0</v>
      </c>
      <c r="BP74" s="417">
        <v>0</v>
      </c>
      <c r="BQ74" s="417">
        <v>0</v>
      </c>
      <c r="BR74" s="417">
        <v>0</v>
      </c>
      <c r="BS74" s="417">
        <v>0</v>
      </c>
      <c r="BT74" s="417">
        <v>0</v>
      </c>
      <c r="BU74" s="417">
        <v>0</v>
      </c>
      <c r="BV74" s="417">
        <v>0</v>
      </c>
      <c r="BW74" s="417">
        <v>0</v>
      </c>
      <c r="BX74" s="417">
        <v>0</v>
      </c>
      <c r="BY74" s="417">
        <v>0</v>
      </c>
      <c r="BZ74" s="417">
        <v>0</v>
      </c>
      <c r="CA74" s="417">
        <v>0</v>
      </c>
      <c r="CB74" s="417">
        <v>0</v>
      </c>
      <c r="CC74" s="417">
        <v>0</v>
      </c>
      <c r="CD74" s="417">
        <v>0</v>
      </c>
      <c r="CE74" s="417">
        <v>0</v>
      </c>
      <c r="CF74" s="417">
        <v>0</v>
      </c>
      <c r="CG74" s="417">
        <v>0</v>
      </c>
      <c r="CH74" s="417">
        <v>0</v>
      </c>
      <c r="CI74" s="417">
        <v>0</v>
      </c>
      <c r="CJ74" s="417">
        <v>0</v>
      </c>
      <c r="CK74" s="417">
        <v>0</v>
      </c>
      <c r="CL74" s="417">
        <v>0</v>
      </c>
      <c r="CM74" s="420">
        <v>0</v>
      </c>
      <c r="CN74" s="420">
        <v>0</v>
      </c>
      <c r="CO74" s="420">
        <v>0</v>
      </c>
      <c r="CP74" s="420">
        <v>0</v>
      </c>
    </row>
    <row r="75" spans="1:94" s="440" customFormat="1" ht="99.95" customHeight="1" x14ac:dyDescent="0.25">
      <c r="A75" s="167">
        <v>19</v>
      </c>
      <c r="B75" s="167" t="s">
        <v>1712</v>
      </c>
      <c r="C75" s="167">
        <v>1903</v>
      </c>
      <c r="D75" s="167" t="s">
        <v>1713</v>
      </c>
      <c r="E75" s="350" t="s">
        <v>33</v>
      </c>
      <c r="F75" s="167" t="s">
        <v>34</v>
      </c>
      <c r="G75" s="368">
        <v>29</v>
      </c>
      <c r="H75" s="351" t="s">
        <v>156</v>
      </c>
      <c r="I75" s="378" t="s">
        <v>2076</v>
      </c>
      <c r="J75" s="148">
        <v>440</v>
      </c>
      <c r="K75" s="352" t="s">
        <v>1916</v>
      </c>
      <c r="L75" s="352" t="s">
        <v>1916</v>
      </c>
      <c r="M75" s="353" t="s">
        <v>1938</v>
      </c>
      <c r="N75" s="378" t="s">
        <v>2076</v>
      </c>
      <c r="O75" s="148">
        <v>440</v>
      </c>
      <c r="P75" s="448">
        <v>2021004250595</v>
      </c>
      <c r="Q75" s="354" t="s">
        <v>1714</v>
      </c>
      <c r="R75" s="447">
        <v>1903011</v>
      </c>
      <c r="S75" s="158" t="s">
        <v>2068</v>
      </c>
      <c r="T75" s="355" t="s">
        <v>2069</v>
      </c>
      <c r="U75" s="355" t="s">
        <v>2018</v>
      </c>
      <c r="V75" s="379">
        <v>440</v>
      </c>
      <c r="W75" s="355" t="s">
        <v>2207</v>
      </c>
      <c r="X75" s="458" t="s">
        <v>1715</v>
      </c>
      <c r="Y75" s="381" t="s">
        <v>3841</v>
      </c>
      <c r="Z75" s="444" t="s">
        <v>3987</v>
      </c>
      <c r="AA75" s="383" t="s">
        <v>4080</v>
      </c>
      <c r="AB75" s="477" t="s">
        <v>1716</v>
      </c>
      <c r="AC75" s="386" t="s">
        <v>4081</v>
      </c>
      <c r="AD75" s="352" t="s">
        <v>1534</v>
      </c>
      <c r="AE75" s="352" t="s">
        <v>1547</v>
      </c>
      <c r="AF75" s="352" t="s">
        <v>1936</v>
      </c>
      <c r="AG75" s="385" t="s">
        <v>4078</v>
      </c>
      <c r="AH75" s="385" t="s">
        <v>4088</v>
      </c>
      <c r="AI75" s="468"/>
      <c r="AJ75" s="158">
        <v>6</v>
      </c>
      <c r="AK75" s="361" t="s">
        <v>1664</v>
      </c>
      <c r="AL75" s="472">
        <v>306</v>
      </c>
      <c r="AM75" s="473">
        <v>226</v>
      </c>
      <c r="AN75" s="366" t="b">
        <f t="shared" si="5"/>
        <v>1</v>
      </c>
      <c r="AO75" s="379">
        <v>100</v>
      </c>
      <c r="AP75" s="379">
        <v>126</v>
      </c>
      <c r="AQ75" s="352">
        <v>0</v>
      </c>
      <c r="AR75" s="352">
        <v>0</v>
      </c>
      <c r="AS75" s="386" t="s">
        <v>4090</v>
      </c>
      <c r="AT75" s="379" t="s">
        <v>4042</v>
      </c>
      <c r="AU75" s="439">
        <f t="shared" si="6"/>
        <v>1301580830</v>
      </c>
      <c r="AV75" s="454">
        <f t="shared" si="7"/>
        <v>1301580830</v>
      </c>
      <c r="AW75" s="455">
        <f t="shared" si="8"/>
        <v>0</v>
      </c>
      <c r="AX75" s="456">
        <f t="shared" si="9"/>
        <v>0</v>
      </c>
      <c r="AY75" s="457"/>
      <c r="AZ75" s="427">
        <v>1301580830</v>
      </c>
      <c r="BA75" s="424">
        <v>0</v>
      </c>
      <c r="BB75" s="424">
        <v>0</v>
      </c>
      <c r="BC75" s="424">
        <v>0</v>
      </c>
      <c r="BD75" s="424">
        <v>0</v>
      </c>
      <c r="BE75" s="424">
        <v>0</v>
      </c>
      <c r="BF75" s="417">
        <v>0</v>
      </c>
      <c r="BG75" s="417">
        <v>0</v>
      </c>
      <c r="BH75" s="417">
        <v>0</v>
      </c>
      <c r="BI75" s="417">
        <v>0</v>
      </c>
      <c r="BJ75" s="417">
        <v>0</v>
      </c>
      <c r="BK75" s="417">
        <v>0</v>
      </c>
      <c r="BL75" s="417">
        <v>0</v>
      </c>
      <c r="BM75" s="417">
        <v>0</v>
      </c>
      <c r="BN75" s="417">
        <v>0</v>
      </c>
      <c r="BO75" s="417">
        <v>0</v>
      </c>
      <c r="BP75" s="417">
        <v>0</v>
      </c>
      <c r="BQ75" s="417">
        <v>0</v>
      </c>
      <c r="BR75" s="417">
        <v>0</v>
      </c>
      <c r="BS75" s="417">
        <v>0</v>
      </c>
      <c r="BT75" s="417">
        <v>0</v>
      </c>
      <c r="BU75" s="417">
        <v>0</v>
      </c>
      <c r="BV75" s="417">
        <v>0</v>
      </c>
      <c r="BW75" s="417">
        <v>0</v>
      </c>
      <c r="BX75" s="417">
        <v>0</v>
      </c>
      <c r="BY75" s="417">
        <v>0</v>
      </c>
      <c r="BZ75" s="417">
        <v>0</v>
      </c>
      <c r="CA75" s="417">
        <v>0</v>
      </c>
      <c r="CB75" s="417">
        <v>0</v>
      </c>
      <c r="CC75" s="417">
        <v>0</v>
      </c>
      <c r="CD75" s="417">
        <v>0</v>
      </c>
      <c r="CE75" s="417">
        <v>0</v>
      </c>
      <c r="CF75" s="417">
        <v>0</v>
      </c>
      <c r="CG75" s="417">
        <v>0</v>
      </c>
      <c r="CH75" s="417">
        <v>0</v>
      </c>
      <c r="CI75" s="417">
        <v>0</v>
      </c>
      <c r="CJ75" s="417">
        <v>0</v>
      </c>
      <c r="CK75" s="417">
        <v>0</v>
      </c>
      <c r="CL75" s="417">
        <v>0</v>
      </c>
      <c r="CM75" s="420">
        <v>0</v>
      </c>
      <c r="CN75" s="420">
        <v>0</v>
      </c>
      <c r="CO75" s="420">
        <v>0</v>
      </c>
      <c r="CP75" s="420">
        <v>0</v>
      </c>
    </row>
    <row r="76" spans="1:94" s="440" customFormat="1" ht="99.95" customHeight="1" x14ac:dyDescent="0.25">
      <c r="A76" s="167">
        <v>19</v>
      </c>
      <c r="B76" s="167" t="s">
        <v>1722</v>
      </c>
      <c r="C76" s="167">
        <v>1903</v>
      </c>
      <c r="D76" s="167" t="s">
        <v>154</v>
      </c>
      <c r="E76" s="350" t="s">
        <v>33</v>
      </c>
      <c r="F76" s="167" t="s">
        <v>34</v>
      </c>
      <c r="G76" s="368">
        <v>30</v>
      </c>
      <c r="H76" s="351" t="s">
        <v>1723</v>
      </c>
      <c r="I76" s="378" t="s">
        <v>2076</v>
      </c>
      <c r="J76" s="148">
        <v>0.23</v>
      </c>
      <c r="K76" s="352" t="s">
        <v>1916</v>
      </c>
      <c r="L76" s="352" t="s">
        <v>1916</v>
      </c>
      <c r="M76" s="353" t="s">
        <v>1939</v>
      </c>
      <c r="N76" s="378" t="s">
        <v>2076</v>
      </c>
      <c r="O76" s="148">
        <v>0.23</v>
      </c>
      <c r="P76" s="448">
        <v>2021004250594</v>
      </c>
      <c r="Q76" s="354" t="s">
        <v>1724</v>
      </c>
      <c r="R76" s="447">
        <v>1903015</v>
      </c>
      <c r="S76" s="158" t="s">
        <v>2065</v>
      </c>
      <c r="T76" s="355" t="s">
        <v>2066</v>
      </c>
      <c r="U76" s="355" t="s">
        <v>2067</v>
      </c>
      <c r="V76" s="379">
        <v>50</v>
      </c>
      <c r="W76" s="355" t="s">
        <v>2208</v>
      </c>
      <c r="X76" s="458" t="s">
        <v>1715</v>
      </c>
      <c r="Y76" s="373"/>
      <c r="Z76" s="373"/>
      <c r="AA76" s="383" t="s">
        <v>4091</v>
      </c>
      <c r="AB76" s="478" t="s">
        <v>1725</v>
      </c>
      <c r="AC76" s="431"/>
      <c r="AD76" s="352" t="s">
        <v>1534</v>
      </c>
      <c r="AE76" s="352" t="s">
        <v>1547</v>
      </c>
      <c r="AF76" s="352" t="s">
        <v>1936</v>
      </c>
      <c r="AG76" s="385" t="s">
        <v>4096</v>
      </c>
      <c r="AH76" s="385" t="s">
        <v>4097</v>
      </c>
      <c r="AI76" s="468"/>
      <c r="AJ76" s="393">
        <v>6</v>
      </c>
      <c r="AK76" s="394" t="s">
        <v>1664</v>
      </c>
      <c r="AL76" s="472">
        <v>30</v>
      </c>
      <c r="AM76" s="473">
        <v>7</v>
      </c>
      <c r="AN76" s="366" t="b">
        <f t="shared" si="5"/>
        <v>1</v>
      </c>
      <c r="AO76" s="379">
        <v>3</v>
      </c>
      <c r="AP76" s="379">
        <v>4</v>
      </c>
      <c r="AQ76" s="352">
        <v>0</v>
      </c>
      <c r="AR76" s="352">
        <v>0</v>
      </c>
      <c r="AS76" s="431"/>
      <c r="AT76" s="379" t="s">
        <v>4315</v>
      </c>
      <c r="AU76" s="439">
        <f t="shared" si="6"/>
        <v>0</v>
      </c>
      <c r="AV76" s="454">
        <f t="shared" si="7"/>
        <v>0</v>
      </c>
      <c r="AW76" s="455">
        <f t="shared" si="8"/>
        <v>0</v>
      </c>
      <c r="AX76" s="456">
        <f t="shared" si="9"/>
        <v>0</v>
      </c>
      <c r="AY76" s="457"/>
      <c r="AZ76" s="426">
        <v>0</v>
      </c>
      <c r="BA76" s="424">
        <v>0</v>
      </c>
      <c r="BB76" s="424">
        <v>0</v>
      </c>
      <c r="BC76" s="424">
        <v>0</v>
      </c>
      <c r="BD76" s="424">
        <v>0</v>
      </c>
      <c r="BE76" s="424">
        <v>0</v>
      </c>
      <c r="BF76" s="417">
        <v>0</v>
      </c>
      <c r="BG76" s="417">
        <v>0</v>
      </c>
      <c r="BH76" s="417">
        <v>0</v>
      </c>
      <c r="BI76" s="417">
        <v>0</v>
      </c>
      <c r="BJ76" s="417">
        <v>0</v>
      </c>
      <c r="BK76" s="417">
        <v>0</v>
      </c>
      <c r="BL76" s="417">
        <v>0</v>
      </c>
      <c r="BM76" s="417">
        <v>0</v>
      </c>
      <c r="BN76" s="417">
        <v>0</v>
      </c>
      <c r="BO76" s="417">
        <v>0</v>
      </c>
      <c r="BP76" s="417">
        <v>0</v>
      </c>
      <c r="BQ76" s="417">
        <v>0</v>
      </c>
      <c r="BR76" s="417">
        <v>0</v>
      </c>
      <c r="BS76" s="417">
        <v>0</v>
      </c>
      <c r="BT76" s="417">
        <v>0</v>
      </c>
      <c r="BU76" s="417">
        <v>0</v>
      </c>
      <c r="BV76" s="417">
        <v>0</v>
      </c>
      <c r="BW76" s="417">
        <v>0</v>
      </c>
      <c r="BX76" s="417">
        <v>0</v>
      </c>
      <c r="BY76" s="417">
        <v>0</v>
      </c>
      <c r="BZ76" s="417">
        <v>0</v>
      </c>
      <c r="CA76" s="417">
        <v>0</v>
      </c>
      <c r="CB76" s="417">
        <v>0</v>
      </c>
      <c r="CC76" s="417">
        <v>0</v>
      </c>
      <c r="CD76" s="417">
        <v>0</v>
      </c>
      <c r="CE76" s="417">
        <v>0</v>
      </c>
      <c r="CF76" s="417">
        <v>0</v>
      </c>
      <c r="CG76" s="417">
        <v>0</v>
      </c>
      <c r="CH76" s="417">
        <v>0</v>
      </c>
      <c r="CI76" s="417">
        <v>0</v>
      </c>
      <c r="CJ76" s="417">
        <v>0</v>
      </c>
      <c r="CK76" s="417">
        <v>0</v>
      </c>
      <c r="CL76" s="417">
        <v>0</v>
      </c>
      <c r="CM76" s="421">
        <v>0</v>
      </c>
      <c r="CN76" s="421">
        <v>0</v>
      </c>
      <c r="CO76" s="421">
        <v>0</v>
      </c>
      <c r="CP76" s="421">
        <v>0</v>
      </c>
    </row>
    <row r="77" spans="1:94" s="440" customFormat="1" ht="99.95" customHeight="1" x14ac:dyDescent="0.25">
      <c r="A77" s="167">
        <v>19</v>
      </c>
      <c r="B77" s="167" t="s">
        <v>1722</v>
      </c>
      <c r="C77" s="167">
        <v>1903</v>
      </c>
      <c r="D77" s="167" t="s">
        <v>154</v>
      </c>
      <c r="E77" s="350" t="s">
        <v>33</v>
      </c>
      <c r="F77" s="167" t="s">
        <v>34</v>
      </c>
      <c r="G77" s="368">
        <v>30</v>
      </c>
      <c r="H77" s="351" t="s">
        <v>1723</v>
      </c>
      <c r="I77" s="378" t="s">
        <v>2076</v>
      </c>
      <c r="J77" s="148">
        <v>0.23</v>
      </c>
      <c r="K77" s="352" t="s">
        <v>1916</v>
      </c>
      <c r="L77" s="352" t="s">
        <v>1916</v>
      </c>
      <c r="M77" s="353" t="s">
        <v>1939</v>
      </c>
      <c r="N77" s="378" t="s">
        <v>2076</v>
      </c>
      <c r="O77" s="148">
        <v>0.23</v>
      </c>
      <c r="P77" s="448">
        <v>2021004250594</v>
      </c>
      <c r="Q77" s="354" t="s">
        <v>1724</v>
      </c>
      <c r="R77" s="447">
        <v>1903015</v>
      </c>
      <c r="S77" s="158" t="s">
        <v>2065</v>
      </c>
      <c r="T77" s="355" t="s">
        <v>2066</v>
      </c>
      <c r="U77" s="355" t="s">
        <v>2067</v>
      </c>
      <c r="V77" s="379">
        <v>50</v>
      </c>
      <c r="W77" s="355" t="s">
        <v>2208</v>
      </c>
      <c r="X77" s="458" t="s">
        <v>1715</v>
      </c>
      <c r="Y77" s="381" t="s">
        <v>3841</v>
      </c>
      <c r="Z77" s="382" t="s">
        <v>3987</v>
      </c>
      <c r="AA77" s="383" t="s">
        <v>4091</v>
      </c>
      <c r="AB77" s="478" t="s">
        <v>1726</v>
      </c>
      <c r="AC77" s="386" t="s">
        <v>4081</v>
      </c>
      <c r="AD77" s="352" t="s">
        <v>1534</v>
      </c>
      <c r="AE77" s="352" t="s">
        <v>1547</v>
      </c>
      <c r="AF77" s="352" t="s">
        <v>1936</v>
      </c>
      <c r="AG77" s="385" t="s">
        <v>4096</v>
      </c>
      <c r="AH77" s="385" t="s">
        <v>4097</v>
      </c>
      <c r="AI77" s="468"/>
      <c r="AJ77" s="393">
        <v>6</v>
      </c>
      <c r="AK77" s="394" t="s">
        <v>1664</v>
      </c>
      <c r="AL77" s="472">
        <v>80</v>
      </c>
      <c r="AM77" s="473">
        <v>50</v>
      </c>
      <c r="AN77" s="366" t="b">
        <f t="shared" si="5"/>
        <v>1</v>
      </c>
      <c r="AO77" s="379">
        <v>20</v>
      </c>
      <c r="AP77" s="379">
        <v>30</v>
      </c>
      <c r="AQ77" s="352">
        <v>0</v>
      </c>
      <c r="AR77" s="352">
        <v>0</v>
      </c>
      <c r="AS77" s="386" t="s">
        <v>4100</v>
      </c>
      <c r="AT77" s="379" t="s">
        <v>4315</v>
      </c>
      <c r="AU77" s="439">
        <f t="shared" si="6"/>
        <v>154140200</v>
      </c>
      <c r="AV77" s="454">
        <f t="shared" si="7"/>
        <v>154140200</v>
      </c>
      <c r="AW77" s="455">
        <f t="shared" si="8"/>
        <v>0</v>
      </c>
      <c r="AX77" s="456">
        <f t="shared" si="9"/>
        <v>0</v>
      </c>
      <c r="AY77" s="457"/>
      <c r="AZ77" s="426">
        <v>154140200</v>
      </c>
      <c r="BA77" s="424">
        <v>0</v>
      </c>
      <c r="BB77" s="424">
        <v>0</v>
      </c>
      <c r="BC77" s="424">
        <v>0</v>
      </c>
      <c r="BD77" s="424">
        <v>0</v>
      </c>
      <c r="BE77" s="424">
        <v>0</v>
      </c>
      <c r="BF77" s="417">
        <v>0</v>
      </c>
      <c r="BG77" s="417">
        <v>0</v>
      </c>
      <c r="BH77" s="417">
        <v>0</v>
      </c>
      <c r="BI77" s="417">
        <v>0</v>
      </c>
      <c r="BJ77" s="417">
        <v>0</v>
      </c>
      <c r="BK77" s="417">
        <v>0</v>
      </c>
      <c r="BL77" s="417">
        <v>0</v>
      </c>
      <c r="BM77" s="417">
        <v>0</v>
      </c>
      <c r="BN77" s="417">
        <v>0</v>
      </c>
      <c r="BO77" s="417">
        <v>0</v>
      </c>
      <c r="BP77" s="417">
        <v>0</v>
      </c>
      <c r="BQ77" s="417">
        <v>0</v>
      </c>
      <c r="BR77" s="417">
        <v>0</v>
      </c>
      <c r="BS77" s="417">
        <v>0</v>
      </c>
      <c r="BT77" s="417">
        <v>0</v>
      </c>
      <c r="BU77" s="417">
        <v>0</v>
      </c>
      <c r="BV77" s="417">
        <v>0</v>
      </c>
      <c r="BW77" s="417">
        <v>0</v>
      </c>
      <c r="BX77" s="417">
        <v>0</v>
      </c>
      <c r="BY77" s="417">
        <v>0</v>
      </c>
      <c r="BZ77" s="417">
        <v>0</v>
      </c>
      <c r="CA77" s="417">
        <v>0</v>
      </c>
      <c r="CB77" s="417">
        <v>0</v>
      </c>
      <c r="CC77" s="417">
        <v>0</v>
      </c>
      <c r="CD77" s="417">
        <v>0</v>
      </c>
      <c r="CE77" s="417">
        <v>0</v>
      </c>
      <c r="CF77" s="417">
        <v>0</v>
      </c>
      <c r="CG77" s="417">
        <v>0</v>
      </c>
      <c r="CH77" s="417">
        <v>0</v>
      </c>
      <c r="CI77" s="417">
        <v>0</v>
      </c>
      <c r="CJ77" s="417">
        <v>0</v>
      </c>
      <c r="CK77" s="417">
        <v>0</v>
      </c>
      <c r="CL77" s="417">
        <v>0</v>
      </c>
      <c r="CM77" s="421">
        <v>0</v>
      </c>
      <c r="CN77" s="421">
        <v>0</v>
      </c>
      <c r="CO77" s="421">
        <v>0</v>
      </c>
      <c r="CP77" s="421">
        <v>0</v>
      </c>
    </row>
    <row r="78" spans="1:94" s="440" customFormat="1" ht="99.95" customHeight="1" x14ac:dyDescent="0.25">
      <c r="A78" s="167">
        <v>19</v>
      </c>
      <c r="B78" s="167" t="s">
        <v>1722</v>
      </c>
      <c r="C78" s="167">
        <v>1903</v>
      </c>
      <c r="D78" s="167" t="s">
        <v>154</v>
      </c>
      <c r="E78" s="350" t="s">
        <v>33</v>
      </c>
      <c r="F78" s="167" t="s">
        <v>34</v>
      </c>
      <c r="G78" s="368">
        <v>30</v>
      </c>
      <c r="H78" s="351" t="s">
        <v>1723</v>
      </c>
      <c r="I78" s="378" t="s">
        <v>2076</v>
      </c>
      <c r="J78" s="148">
        <v>0.23</v>
      </c>
      <c r="K78" s="352" t="s">
        <v>1916</v>
      </c>
      <c r="L78" s="352" t="s">
        <v>1916</v>
      </c>
      <c r="M78" s="353" t="s">
        <v>1939</v>
      </c>
      <c r="N78" s="378" t="s">
        <v>2076</v>
      </c>
      <c r="O78" s="148">
        <v>0.23</v>
      </c>
      <c r="P78" s="448">
        <v>2021004250594</v>
      </c>
      <c r="Q78" s="354" t="s">
        <v>1724</v>
      </c>
      <c r="R78" s="447">
        <v>1903015</v>
      </c>
      <c r="S78" s="158" t="s">
        <v>2065</v>
      </c>
      <c r="T78" s="355" t="s">
        <v>2066</v>
      </c>
      <c r="U78" s="355" t="s">
        <v>2067</v>
      </c>
      <c r="V78" s="379">
        <v>50</v>
      </c>
      <c r="W78" s="355" t="s">
        <v>2208</v>
      </c>
      <c r="X78" s="458" t="s">
        <v>1715</v>
      </c>
      <c r="Y78" s="381" t="s">
        <v>3839</v>
      </c>
      <c r="Z78" s="382" t="s">
        <v>2959</v>
      </c>
      <c r="AA78" s="383" t="s">
        <v>4091</v>
      </c>
      <c r="AB78" s="478" t="s">
        <v>1726</v>
      </c>
      <c r="AC78" s="386" t="s">
        <v>4093</v>
      </c>
      <c r="AD78" s="352" t="s">
        <v>1534</v>
      </c>
      <c r="AE78" s="352" t="s">
        <v>1547</v>
      </c>
      <c r="AF78" s="352" t="s">
        <v>1936</v>
      </c>
      <c r="AG78" s="385" t="s">
        <v>4098</v>
      </c>
      <c r="AH78" s="385" t="s">
        <v>4099</v>
      </c>
      <c r="AI78" s="468"/>
      <c r="AJ78" s="393">
        <v>6</v>
      </c>
      <c r="AK78" s="394" t="s">
        <v>1664</v>
      </c>
      <c r="AL78" s="472">
        <v>80</v>
      </c>
      <c r="AM78" s="473">
        <v>50</v>
      </c>
      <c r="AN78" s="366" t="b">
        <f t="shared" si="5"/>
        <v>1</v>
      </c>
      <c r="AO78" s="379">
        <v>20</v>
      </c>
      <c r="AP78" s="379">
        <v>30</v>
      </c>
      <c r="AQ78" s="352">
        <v>0</v>
      </c>
      <c r="AR78" s="352">
        <v>0</v>
      </c>
      <c r="AS78" s="386" t="s">
        <v>4101</v>
      </c>
      <c r="AT78" s="379" t="s">
        <v>4315</v>
      </c>
      <c r="AU78" s="439">
        <f t="shared" si="6"/>
        <v>100586570</v>
      </c>
      <c r="AV78" s="454">
        <f t="shared" si="7"/>
        <v>100586570</v>
      </c>
      <c r="AW78" s="455">
        <f t="shared" si="8"/>
        <v>0</v>
      </c>
      <c r="AX78" s="456">
        <f t="shared" si="9"/>
        <v>0</v>
      </c>
      <c r="AY78" s="457"/>
      <c r="AZ78" s="426">
        <v>100586570</v>
      </c>
      <c r="BA78" s="424">
        <v>0</v>
      </c>
      <c r="BB78" s="424">
        <v>0</v>
      </c>
      <c r="BC78" s="424">
        <v>0</v>
      </c>
      <c r="BD78" s="424">
        <v>0</v>
      </c>
      <c r="BE78" s="424">
        <v>0</v>
      </c>
      <c r="BF78" s="417">
        <v>0</v>
      </c>
      <c r="BG78" s="417">
        <v>0</v>
      </c>
      <c r="BH78" s="417">
        <v>0</v>
      </c>
      <c r="BI78" s="417">
        <v>0</v>
      </c>
      <c r="BJ78" s="417">
        <v>0</v>
      </c>
      <c r="BK78" s="417">
        <v>0</v>
      </c>
      <c r="BL78" s="417">
        <v>0</v>
      </c>
      <c r="BM78" s="417">
        <v>0</v>
      </c>
      <c r="BN78" s="417">
        <v>0</v>
      </c>
      <c r="BO78" s="417">
        <v>0</v>
      </c>
      <c r="BP78" s="417">
        <v>0</v>
      </c>
      <c r="BQ78" s="417">
        <v>0</v>
      </c>
      <c r="BR78" s="417">
        <v>0</v>
      </c>
      <c r="BS78" s="417">
        <v>0</v>
      </c>
      <c r="BT78" s="417">
        <v>0</v>
      </c>
      <c r="BU78" s="417">
        <v>0</v>
      </c>
      <c r="BV78" s="417">
        <v>0</v>
      </c>
      <c r="BW78" s="417">
        <v>0</v>
      </c>
      <c r="BX78" s="417">
        <v>0</v>
      </c>
      <c r="BY78" s="417">
        <v>0</v>
      </c>
      <c r="BZ78" s="417">
        <v>0</v>
      </c>
      <c r="CA78" s="417">
        <v>0</v>
      </c>
      <c r="CB78" s="417">
        <v>0</v>
      </c>
      <c r="CC78" s="417">
        <v>0</v>
      </c>
      <c r="CD78" s="417">
        <v>0</v>
      </c>
      <c r="CE78" s="417">
        <v>0</v>
      </c>
      <c r="CF78" s="417">
        <v>0</v>
      </c>
      <c r="CG78" s="417">
        <v>0</v>
      </c>
      <c r="CH78" s="417">
        <v>0</v>
      </c>
      <c r="CI78" s="417">
        <v>0</v>
      </c>
      <c r="CJ78" s="417">
        <v>0</v>
      </c>
      <c r="CK78" s="417">
        <v>0</v>
      </c>
      <c r="CL78" s="417">
        <v>0</v>
      </c>
      <c r="CM78" s="421">
        <v>0</v>
      </c>
      <c r="CN78" s="421">
        <v>0</v>
      </c>
      <c r="CO78" s="421">
        <v>0</v>
      </c>
      <c r="CP78" s="421">
        <v>0</v>
      </c>
    </row>
    <row r="79" spans="1:94" s="440" customFormat="1" ht="99.95" customHeight="1" x14ac:dyDescent="0.25">
      <c r="A79" s="167">
        <v>19</v>
      </c>
      <c r="B79" s="167" t="s">
        <v>1722</v>
      </c>
      <c r="C79" s="167">
        <v>1903</v>
      </c>
      <c r="D79" s="167" t="s">
        <v>154</v>
      </c>
      <c r="E79" s="350" t="s">
        <v>33</v>
      </c>
      <c r="F79" s="167" t="s">
        <v>34</v>
      </c>
      <c r="G79" s="368">
        <v>30</v>
      </c>
      <c r="H79" s="351" t="s">
        <v>1723</v>
      </c>
      <c r="I79" s="378" t="s">
        <v>2076</v>
      </c>
      <c r="J79" s="148">
        <v>0.23</v>
      </c>
      <c r="K79" s="352" t="s">
        <v>1916</v>
      </c>
      <c r="L79" s="352" t="s">
        <v>1916</v>
      </c>
      <c r="M79" s="353" t="s">
        <v>1939</v>
      </c>
      <c r="N79" s="378" t="s">
        <v>2076</v>
      </c>
      <c r="O79" s="148">
        <v>0.23</v>
      </c>
      <c r="P79" s="448">
        <v>2021004250594</v>
      </c>
      <c r="Q79" s="354" t="s">
        <v>1724</v>
      </c>
      <c r="R79" s="447">
        <v>1903015</v>
      </c>
      <c r="S79" s="158" t="s">
        <v>2065</v>
      </c>
      <c r="T79" s="355" t="s">
        <v>2066</v>
      </c>
      <c r="U79" s="355" t="s">
        <v>2067</v>
      </c>
      <c r="V79" s="379">
        <v>50</v>
      </c>
      <c r="W79" s="355" t="s">
        <v>2208</v>
      </c>
      <c r="X79" s="458" t="s">
        <v>1715</v>
      </c>
      <c r="Y79" s="384" t="s">
        <v>3835</v>
      </c>
      <c r="Z79" s="379" t="s">
        <v>4092</v>
      </c>
      <c r="AA79" s="383" t="s">
        <v>4091</v>
      </c>
      <c r="AB79" s="478" t="s">
        <v>1941</v>
      </c>
      <c r="AC79" s="386" t="s">
        <v>4094</v>
      </c>
      <c r="AD79" s="352" t="s">
        <v>1534</v>
      </c>
      <c r="AE79" s="352" t="s">
        <v>1547</v>
      </c>
      <c r="AF79" s="352" t="s">
        <v>1936</v>
      </c>
      <c r="AG79" s="385" t="s">
        <v>4096</v>
      </c>
      <c r="AH79" s="385" t="s">
        <v>4097</v>
      </c>
      <c r="AI79" s="468"/>
      <c r="AJ79" s="393">
        <v>6</v>
      </c>
      <c r="AK79" s="394" t="s">
        <v>1664</v>
      </c>
      <c r="AL79" s="472">
        <v>60</v>
      </c>
      <c r="AM79" s="473">
        <v>2</v>
      </c>
      <c r="AN79" s="366" t="b">
        <f t="shared" si="5"/>
        <v>1</v>
      </c>
      <c r="AO79" s="379">
        <v>2</v>
      </c>
      <c r="AP79" s="379">
        <v>0</v>
      </c>
      <c r="AQ79" s="352">
        <v>0</v>
      </c>
      <c r="AR79" s="352">
        <v>0</v>
      </c>
      <c r="AS79" s="386" t="s">
        <v>4102</v>
      </c>
      <c r="AT79" s="379" t="s">
        <v>4315</v>
      </c>
      <c r="AU79" s="439">
        <f t="shared" si="6"/>
        <v>300000000</v>
      </c>
      <c r="AV79" s="454">
        <f t="shared" si="7"/>
        <v>300000000</v>
      </c>
      <c r="AW79" s="455">
        <f t="shared" si="8"/>
        <v>0</v>
      </c>
      <c r="AX79" s="456">
        <f t="shared" si="9"/>
        <v>0</v>
      </c>
      <c r="AY79" s="457"/>
      <c r="AZ79" s="426">
        <v>300000000</v>
      </c>
      <c r="BA79" s="424">
        <v>0</v>
      </c>
      <c r="BB79" s="424">
        <v>0</v>
      </c>
      <c r="BC79" s="424">
        <v>0</v>
      </c>
      <c r="BD79" s="424">
        <v>0</v>
      </c>
      <c r="BE79" s="424">
        <v>0</v>
      </c>
      <c r="BF79" s="417">
        <v>0</v>
      </c>
      <c r="BG79" s="417">
        <v>0</v>
      </c>
      <c r="BH79" s="417">
        <v>0</v>
      </c>
      <c r="BI79" s="417">
        <v>0</v>
      </c>
      <c r="BJ79" s="417">
        <v>0</v>
      </c>
      <c r="BK79" s="417">
        <v>0</v>
      </c>
      <c r="BL79" s="417">
        <v>0</v>
      </c>
      <c r="BM79" s="417">
        <v>0</v>
      </c>
      <c r="BN79" s="417">
        <v>0</v>
      </c>
      <c r="BO79" s="417">
        <v>0</v>
      </c>
      <c r="BP79" s="417">
        <v>0</v>
      </c>
      <c r="BQ79" s="417">
        <v>0</v>
      </c>
      <c r="BR79" s="417">
        <v>0</v>
      </c>
      <c r="BS79" s="417">
        <v>0</v>
      </c>
      <c r="BT79" s="417">
        <v>0</v>
      </c>
      <c r="BU79" s="417">
        <v>0</v>
      </c>
      <c r="BV79" s="417">
        <v>0</v>
      </c>
      <c r="BW79" s="417">
        <v>0</v>
      </c>
      <c r="BX79" s="417">
        <v>0</v>
      </c>
      <c r="BY79" s="417">
        <v>0</v>
      </c>
      <c r="BZ79" s="417">
        <v>0</v>
      </c>
      <c r="CA79" s="417">
        <v>0</v>
      </c>
      <c r="CB79" s="417">
        <v>0</v>
      </c>
      <c r="CC79" s="417">
        <v>0</v>
      </c>
      <c r="CD79" s="417">
        <v>0</v>
      </c>
      <c r="CE79" s="417">
        <v>0</v>
      </c>
      <c r="CF79" s="417">
        <v>0</v>
      </c>
      <c r="CG79" s="417">
        <v>0</v>
      </c>
      <c r="CH79" s="417">
        <v>0</v>
      </c>
      <c r="CI79" s="417">
        <v>0</v>
      </c>
      <c r="CJ79" s="417">
        <v>0</v>
      </c>
      <c r="CK79" s="417">
        <v>0</v>
      </c>
      <c r="CL79" s="417">
        <v>0</v>
      </c>
      <c r="CM79" s="421">
        <v>0</v>
      </c>
      <c r="CN79" s="421">
        <v>0</v>
      </c>
      <c r="CO79" s="421">
        <v>0</v>
      </c>
      <c r="CP79" s="421">
        <v>0</v>
      </c>
    </row>
    <row r="80" spans="1:94" s="440" customFormat="1" ht="99.95" customHeight="1" x14ac:dyDescent="0.25">
      <c r="A80" s="167">
        <v>19</v>
      </c>
      <c r="B80" s="167" t="s">
        <v>1722</v>
      </c>
      <c r="C80" s="167">
        <v>1903</v>
      </c>
      <c r="D80" s="167" t="s">
        <v>154</v>
      </c>
      <c r="E80" s="350" t="s">
        <v>33</v>
      </c>
      <c r="F80" s="167" t="s">
        <v>34</v>
      </c>
      <c r="G80" s="368">
        <v>30</v>
      </c>
      <c r="H80" s="351" t="s">
        <v>1723</v>
      </c>
      <c r="I80" s="378" t="s">
        <v>2076</v>
      </c>
      <c r="J80" s="148">
        <v>0.23</v>
      </c>
      <c r="K80" s="352" t="s">
        <v>1916</v>
      </c>
      <c r="L80" s="352" t="s">
        <v>1916</v>
      </c>
      <c r="M80" s="353" t="s">
        <v>1939</v>
      </c>
      <c r="N80" s="378" t="s">
        <v>2076</v>
      </c>
      <c r="O80" s="148">
        <v>0.23</v>
      </c>
      <c r="P80" s="448">
        <v>2021004250594</v>
      </c>
      <c r="Q80" s="354" t="s">
        <v>1724</v>
      </c>
      <c r="R80" s="447">
        <v>1903015</v>
      </c>
      <c r="S80" s="158" t="s">
        <v>2065</v>
      </c>
      <c r="T80" s="355" t="s">
        <v>2066</v>
      </c>
      <c r="U80" s="355" t="s">
        <v>2067</v>
      </c>
      <c r="V80" s="379">
        <v>50</v>
      </c>
      <c r="W80" s="355" t="s">
        <v>2208</v>
      </c>
      <c r="X80" s="458" t="s">
        <v>1715</v>
      </c>
      <c r="Y80" s="381" t="s">
        <v>3841</v>
      </c>
      <c r="Z80" s="382" t="s">
        <v>3987</v>
      </c>
      <c r="AA80" s="383" t="s">
        <v>4091</v>
      </c>
      <c r="AB80" s="478" t="s">
        <v>1941</v>
      </c>
      <c r="AC80" s="386" t="s">
        <v>4095</v>
      </c>
      <c r="AD80" s="352" t="s">
        <v>1534</v>
      </c>
      <c r="AE80" s="352" t="s">
        <v>1547</v>
      </c>
      <c r="AF80" s="352" t="s">
        <v>1936</v>
      </c>
      <c r="AG80" s="385" t="s">
        <v>4096</v>
      </c>
      <c r="AH80" s="385" t="s">
        <v>4097</v>
      </c>
      <c r="AI80" s="468"/>
      <c r="AJ80" s="393">
        <v>6</v>
      </c>
      <c r="AK80" s="394" t="s">
        <v>1664</v>
      </c>
      <c r="AL80" s="472">
        <v>60</v>
      </c>
      <c r="AM80" s="473">
        <v>2</v>
      </c>
      <c r="AN80" s="366" t="b">
        <f t="shared" si="5"/>
        <v>1</v>
      </c>
      <c r="AO80" s="379">
        <v>2</v>
      </c>
      <c r="AP80" s="379">
        <v>0</v>
      </c>
      <c r="AQ80" s="352">
        <v>0</v>
      </c>
      <c r="AR80" s="352">
        <v>0</v>
      </c>
      <c r="AS80" s="386" t="s">
        <v>4103</v>
      </c>
      <c r="AT80" s="379" t="s">
        <v>4315</v>
      </c>
      <c r="AU80" s="439">
        <f t="shared" si="6"/>
        <v>72000000</v>
      </c>
      <c r="AV80" s="454">
        <f t="shared" si="7"/>
        <v>72000000</v>
      </c>
      <c r="AW80" s="455">
        <f t="shared" si="8"/>
        <v>0</v>
      </c>
      <c r="AX80" s="456">
        <f t="shared" si="9"/>
        <v>0</v>
      </c>
      <c r="AY80" s="457"/>
      <c r="AZ80" s="426">
        <v>72000000</v>
      </c>
      <c r="BA80" s="424">
        <v>0</v>
      </c>
      <c r="BB80" s="424">
        <v>0</v>
      </c>
      <c r="BC80" s="424">
        <v>0</v>
      </c>
      <c r="BD80" s="424">
        <v>0</v>
      </c>
      <c r="BE80" s="424">
        <v>0</v>
      </c>
      <c r="BF80" s="417">
        <v>0</v>
      </c>
      <c r="BG80" s="417">
        <v>0</v>
      </c>
      <c r="BH80" s="417">
        <v>0</v>
      </c>
      <c r="BI80" s="417">
        <v>0</v>
      </c>
      <c r="BJ80" s="417">
        <v>0</v>
      </c>
      <c r="BK80" s="417">
        <v>0</v>
      </c>
      <c r="BL80" s="417">
        <v>0</v>
      </c>
      <c r="BM80" s="417">
        <v>0</v>
      </c>
      <c r="BN80" s="417">
        <v>0</v>
      </c>
      <c r="BO80" s="417">
        <v>0</v>
      </c>
      <c r="BP80" s="417">
        <v>0</v>
      </c>
      <c r="BQ80" s="417">
        <v>0</v>
      </c>
      <c r="BR80" s="417">
        <v>0</v>
      </c>
      <c r="BS80" s="417">
        <v>0</v>
      </c>
      <c r="BT80" s="417">
        <v>0</v>
      </c>
      <c r="BU80" s="417">
        <v>0</v>
      </c>
      <c r="BV80" s="417">
        <v>0</v>
      </c>
      <c r="BW80" s="417">
        <v>0</v>
      </c>
      <c r="BX80" s="417">
        <v>0</v>
      </c>
      <c r="BY80" s="417">
        <v>0</v>
      </c>
      <c r="BZ80" s="417">
        <v>0</v>
      </c>
      <c r="CA80" s="417">
        <v>0</v>
      </c>
      <c r="CB80" s="417">
        <v>0</v>
      </c>
      <c r="CC80" s="417">
        <v>0</v>
      </c>
      <c r="CD80" s="417">
        <v>0</v>
      </c>
      <c r="CE80" s="417">
        <v>0</v>
      </c>
      <c r="CF80" s="417">
        <v>0</v>
      </c>
      <c r="CG80" s="417">
        <v>0</v>
      </c>
      <c r="CH80" s="417">
        <v>0</v>
      </c>
      <c r="CI80" s="417">
        <v>0</v>
      </c>
      <c r="CJ80" s="417">
        <v>0</v>
      </c>
      <c r="CK80" s="417">
        <v>0</v>
      </c>
      <c r="CL80" s="417">
        <v>0</v>
      </c>
      <c r="CM80" s="421">
        <v>0</v>
      </c>
      <c r="CN80" s="421">
        <v>0</v>
      </c>
      <c r="CO80" s="421">
        <v>0</v>
      </c>
      <c r="CP80" s="421">
        <v>0</v>
      </c>
    </row>
    <row r="81" spans="1:94" s="440" customFormat="1" ht="99.95" customHeight="1" x14ac:dyDescent="0.25">
      <c r="A81" s="167">
        <v>19</v>
      </c>
      <c r="B81" s="167" t="s">
        <v>1722</v>
      </c>
      <c r="C81" s="167">
        <v>1903</v>
      </c>
      <c r="D81" s="167" t="s">
        <v>154</v>
      </c>
      <c r="E81" s="350" t="s">
        <v>33</v>
      </c>
      <c r="F81" s="167" t="s">
        <v>34</v>
      </c>
      <c r="G81" s="368">
        <v>30</v>
      </c>
      <c r="H81" s="351" t="s">
        <v>1723</v>
      </c>
      <c r="I81" s="378" t="s">
        <v>2076</v>
      </c>
      <c r="J81" s="148">
        <v>0.23</v>
      </c>
      <c r="K81" s="352" t="s">
        <v>1916</v>
      </c>
      <c r="L81" s="352" t="s">
        <v>1916</v>
      </c>
      <c r="M81" s="353" t="s">
        <v>1939</v>
      </c>
      <c r="N81" s="378" t="s">
        <v>2076</v>
      </c>
      <c r="O81" s="148">
        <v>0.23</v>
      </c>
      <c r="P81" s="448">
        <v>2021004250594</v>
      </c>
      <c r="Q81" s="354" t="s">
        <v>1724</v>
      </c>
      <c r="R81" s="447">
        <v>1903015</v>
      </c>
      <c r="S81" s="158" t="s">
        <v>2065</v>
      </c>
      <c r="T81" s="355" t="s">
        <v>2066</v>
      </c>
      <c r="U81" s="355" t="s">
        <v>2067</v>
      </c>
      <c r="V81" s="379">
        <v>50</v>
      </c>
      <c r="W81" s="355" t="s">
        <v>2208</v>
      </c>
      <c r="X81" s="458" t="s">
        <v>1715</v>
      </c>
      <c r="Y81" s="381" t="s">
        <v>3841</v>
      </c>
      <c r="Z81" s="382" t="s">
        <v>3987</v>
      </c>
      <c r="AA81" s="383" t="s">
        <v>4091</v>
      </c>
      <c r="AB81" s="478" t="s">
        <v>1940</v>
      </c>
      <c r="AC81" s="386" t="s">
        <v>4081</v>
      </c>
      <c r="AD81" s="352" t="s">
        <v>1534</v>
      </c>
      <c r="AE81" s="352" t="s">
        <v>1547</v>
      </c>
      <c r="AF81" s="352" t="s">
        <v>1936</v>
      </c>
      <c r="AG81" s="385" t="s">
        <v>4096</v>
      </c>
      <c r="AH81" s="385" t="s">
        <v>4097</v>
      </c>
      <c r="AI81" s="468"/>
      <c r="AJ81" s="393">
        <v>6</v>
      </c>
      <c r="AK81" s="394" t="s">
        <v>1664</v>
      </c>
      <c r="AL81" s="380">
        <v>1</v>
      </c>
      <c r="AM81" s="473">
        <v>1</v>
      </c>
      <c r="AN81" s="366" t="b">
        <f t="shared" si="5"/>
        <v>1</v>
      </c>
      <c r="AO81" s="379">
        <v>0</v>
      </c>
      <c r="AP81" s="379">
        <v>1</v>
      </c>
      <c r="AQ81" s="352">
        <v>0</v>
      </c>
      <c r="AR81" s="352">
        <v>0</v>
      </c>
      <c r="AS81" s="386" t="s">
        <v>4104</v>
      </c>
      <c r="AT81" s="379" t="s">
        <v>4315</v>
      </c>
      <c r="AU81" s="439">
        <f t="shared" si="6"/>
        <v>134306700</v>
      </c>
      <c r="AV81" s="454">
        <f t="shared" si="7"/>
        <v>134306700</v>
      </c>
      <c r="AW81" s="455">
        <f t="shared" si="8"/>
        <v>0</v>
      </c>
      <c r="AX81" s="456">
        <f t="shared" si="9"/>
        <v>0</v>
      </c>
      <c r="AY81" s="457"/>
      <c r="AZ81" s="426">
        <v>134306700</v>
      </c>
      <c r="BA81" s="424">
        <v>0</v>
      </c>
      <c r="BB81" s="424">
        <v>0</v>
      </c>
      <c r="BC81" s="424">
        <v>0</v>
      </c>
      <c r="BD81" s="424">
        <v>0</v>
      </c>
      <c r="BE81" s="424">
        <v>0</v>
      </c>
      <c r="BF81" s="417">
        <v>0</v>
      </c>
      <c r="BG81" s="417">
        <v>0</v>
      </c>
      <c r="BH81" s="417">
        <v>0</v>
      </c>
      <c r="BI81" s="417">
        <v>0</v>
      </c>
      <c r="BJ81" s="417">
        <v>0</v>
      </c>
      <c r="BK81" s="417">
        <v>0</v>
      </c>
      <c r="BL81" s="417">
        <v>0</v>
      </c>
      <c r="BM81" s="417">
        <v>0</v>
      </c>
      <c r="BN81" s="417">
        <v>0</v>
      </c>
      <c r="BO81" s="417">
        <v>0</v>
      </c>
      <c r="BP81" s="417">
        <v>0</v>
      </c>
      <c r="BQ81" s="417">
        <v>0</v>
      </c>
      <c r="BR81" s="417">
        <v>0</v>
      </c>
      <c r="BS81" s="417">
        <v>0</v>
      </c>
      <c r="BT81" s="417">
        <v>0</v>
      </c>
      <c r="BU81" s="417">
        <v>0</v>
      </c>
      <c r="BV81" s="417">
        <v>0</v>
      </c>
      <c r="BW81" s="417">
        <v>0</v>
      </c>
      <c r="BX81" s="417">
        <v>0</v>
      </c>
      <c r="BY81" s="417">
        <v>0</v>
      </c>
      <c r="BZ81" s="417">
        <v>0</v>
      </c>
      <c r="CA81" s="417">
        <v>0</v>
      </c>
      <c r="CB81" s="417">
        <v>0</v>
      </c>
      <c r="CC81" s="417">
        <v>0</v>
      </c>
      <c r="CD81" s="417">
        <v>0</v>
      </c>
      <c r="CE81" s="417">
        <v>0</v>
      </c>
      <c r="CF81" s="417">
        <v>0</v>
      </c>
      <c r="CG81" s="417">
        <v>0</v>
      </c>
      <c r="CH81" s="417">
        <v>0</v>
      </c>
      <c r="CI81" s="417">
        <v>0</v>
      </c>
      <c r="CJ81" s="417">
        <v>0</v>
      </c>
      <c r="CK81" s="417">
        <v>0</v>
      </c>
      <c r="CL81" s="417">
        <v>0</v>
      </c>
      <c r="CM81" s="421">
        <v>0</v>
      </c>
      <c r="CN81" s="421">
        <v>0</v>
      </c>
      <c r="CO81" s="421">
        <v>0</v>
      </c>
      <c r="CP81" s="421">
        <v>0</v>
      </c>
    </row>
    <row r="82" spans="1:94" s="440" customFormat="1" ht="99.95" customHeight="1" x14ac:dyDescent="0.25">
      <c r="A82" s="167">
        <v>45</v>
      </c>
      <c r="B82" s="167" t="s">
        <v>548</v>
      </c>
      <c r="C82" s="167">
        <v>4599</v>
      </c>
      <c r="D82" s="167" t="s">
        <v>1754</v>
      </c>
      <c r="E82" s="350" t="s">
        <v>1740</v>
      </c>
      <c r="F82" s="167" t="s">
        <v>1755</v>
      </c>
      <c r="G82" s="368">
        <v>31</v>
      </c>
      <c r="H82" s="351" t="s">
        <v>160</v>
      </c>
      <c r="I82" s="378" t="s">
        <v>2077</v>
      </c>
      <c r="J82" s="148">
        <v>40</v>
      </c>
      <c r="K82" s="352" t="s">
        <v>1916</v>
      </c>
      <c r="L82" s="352" t="s">
        <v>1916</v>
      </c>
      <c r="M82" s="353" t="s">
        <v>1942</v>
      </c>
      <c r="N82" s="378" t="s">
        <v>2077</v>
      </c>
      <c r="O82" s="148">
        <v>40</v>
      </c>
      <c r="P82" s="448">
        <v>2021004250582</v>
      </c>
      <c r="Q82" s="354" t="s">
        <v>1756</v>
      </c>
      <c r="R82" s="447">
        <v>4599031</v>
      </c>
      <c r="S82" s="158" t="s">
        <v>2043</v>
      </c>
      <c r="T82" s="355" t="s">
        <v>2044</v>
      </c>
      <c r="U82" s="355" t="s">
        <v>2049</v>
      </c>
      <c r="V82" s="148">
        <v>177</v>
      </c>
      <c r="W82" s="355" t="s">
        <v>2192</v>
      </c>
      <c r="X82" s="458" t="s">
        <v>1757</v>
      </c>
      <c r="Y82" s="373"/>
      <c r="Z82" s="373"/>
      <c r="AA82" s="367" t="s">
        <v>4156</v>
      </c>
      <c r="AB82" s="474" t="s">
        <v>1759</v>
      </c>
      <c r="AC82" s="432"/>
      <c r="AD82" s="352" t="s">
        <v>1534</v>
      </c>
      <c r="AE82" s="352" t="s">
        <v>1546</v>
      </c>
      <c r="AF82" s="352" t="s">
        <v>1927</v>
      </c>
      <c r="AG82" s="368" t="s">
        <v>4076</v>
      </c>
      <c r="AH82" s="368" t="s">
        <v>4157</v>
      </c>
      <c r="AI82" s="468"/>
      <c r="AJ82" s="158">
        <v>6</v>
      </c>
      <c r="AK82" s="361" t="s">
        <v>1664</v>
      </c>
      <c r="AL82" s="461">
        <v>1280</v>
      </c>
      <c r="AM82" s="453">
        <v>220</v>
      </c>
      <c r="AN82" s="366" t="b">
        <f t="shared" si="5"/>
        <v>1</v>
      </c>
      <c r="AO82" s="370">
        <v>20</v>
      </c>
      <c r="AP82" s="370">
        <v>200</v>
      </c>
      <c r="AQ82" s="352">
        <v>0</v>
      </c>
      <c r="AR82" s="352">
        <v>0</v>
      </c>
      <c r="AS82" s="377"/>
      <c r="AT82" s="148" t="s">
        <v>4129</v>
      </c>
      <c r="AU82" s="439">
        <f t="shared" si="6"/>
        <v>0</v>
      </c>
      <c r="AV82" s="454">
        <f t="shared" si="7"/>
        <v>0</v>
      </c>
      <c r="AW82" s="455">
        <f t="shared" si="8"/>
        <v>0</v>
      </c>
      <c r="AX82" s="456">
        <f t="shared" si="9"/>
        <v>0</v>
      </c>
      <c r="AY82" s="457"/>
      <c r="AZ82" s="424">
        <v>0</v>
      </c>
      <c r="BA82" s="424">
        <v>0</v>
      </c>
      <c r="BB82" s="424">
        <v>0</v>
      </c>
      <c r="BC82" s="424">
        <v>0</v>
      </c>
      <c r="BD82" s="424">
        <v>0</v>
      </c>
      <c r="BE82" s="424">
        <v>0</v>
      </c>
      <c r="BF82" s="417">
        <v>0</v>
      </c>
      <c r="BG82" s="417">
        <v>0</v>
      </c>
      <c r="BH82" s="417">
        <v>0</v>
      </c>
      <c r="BI82" s="417">
        <v>0</v>
      </c>
      <c r="BJ82" s="417">
        <v>0</v>
      </c>
      <c r="BK82" s="417">
        <v>0</v>
      </c>
      <c r="BL82" s="417">
        <v>0</v>
      </c>
      <c r="BM82" s="417">
        <v>0</v>
      </c>
      <c r="BN82" s="417">
        <v>0</v>
      </c>
      <c r="BO82" s="417">
        <v>0</v>
      </c>
      <c r="BP82" s="417">
        <v>0</v>
      </c>
      <c r="BQ82" s="417">
        <v>0</v>
      </c>
      <c r="BR82" s="417">
        <v>0</v>
      </c>
      <c r="BS82" s="417">
        <v>0</v>
      </c>
      <c r="BT82" s="417">
        <v>0</v>
      </c>
      <c r="BU82" s="417">
        <v>0</v>
      </c>
      <c r="BV82" s="417">
        <v>0</v>
      </c>
      <c r="BW82" s="417">
        <v>0</v>
      </c>
      <c r="BX82" s="417">
        <v>0</v>
      </c>
      <c r="BY82" s="417">
        <v>0</v>
      </c>
      <c r="BZ82" s="417">
        <v>0</v>
      </c>
      <c r="CA82" s="417">
        <v>0</v>
      </c>
      <c r="CB82" s="417">
        <v>0</v>
      </c>
      <c r="CC82" s="417">
        <v>0</v>
      </c>
      <c r="CD82" s="417">
        <v>0</v>
      </c>
      <c r="CE82" s="417">
        <v>0</v>
      </c>
      <c r="CF82" s="417">
        <v>0</v>
      </c>
      <c r="CG82" s="417">
        <v>0</v>
      </c>
      <c r="CH82" s="417">
        <v>0</v>
      </c>
      <c r="CI82" s="417">
        <v>0</v>
      </c>
      <c r="CJ82" s="417">
        <v>0</v>
      </c>
      <c r="CK82" s="417">
        <v>0</v>
      </c>
      <c r="CL82" s="417">
        <v>0</v>
      </c>
      <c r="CM82" s="420">
        <v>0</v>
      </c>
      <c r="CN82" s="420">
        <v>0</v>
      </c>
      <c r="CO82" s="420">
        <v>0</v>
      </c>
      <c r="CP82" s="420">
        <v>0</v>
      </c>
    </row>
    <row r="83" spans="1:94" s="440" customFormat="1" ht="99.95" customHeight="1" x14ac:dyDescent="0.25">
      <c r="A83" s="167">
        <v>45</v>
      </c>
      <c r="B83" s="167" t="s">
        <v>548</v>
      </c>
      <c r="C83" s="167">
        <v>4599</v>
      </c>
      <c r="D83" s="167" t="s">
        <v>1754</v>
      </c>
      <c r="E83" s="350" t="s">
        <v>1740</v>
      </c>
      <c r="F83" s="167" t="s">
        <v>1755</v>
      </c>
      <c r="G83" s="368">
        <v>31</v>
      </c>
      <c r="H83" s="351" t="s">
        <v>160</v>
      </c>
      <c r="I83" s="378" t="s">
        <v>2077</v>
      </c>
      <c r="J83" s="148">
        <v>40</v>
      </c>
      <c r="K83" s="352" t="s">
        <v>1916</v>
      </c>
      <c r="L83" s="352" t="s">
        <v>1916</v>
      </c>
      <c r="M83" s="353" t="s">
        <v>1942</v>
      </c>
      <c r="N83" s="378" t="s">
        <v>2077</v>
      </c>
      <c r="O83" s="148">
        <v>40</v>
      </c>
      <c r="P83" s="448">
        <v>2021004250582</v>
      </c>
      <c r="Q83" s="354" t="s">
        <v>1756</v>
      </c>
      <c r="R83" s="447">
        <v>4599031</v>
      </c>
      <c r="S83" s="158" t="s">
        <v>2043</v>
      </c>
      <c r="T83" s="355" t="s">
        <v>2044</v>
      </c>
      <c r="U83" s="355" t="s">
        <v>2049</v>
      </c>
      <c r="V83" s="148">
        <v>116</v>
      </c>
      <c r="W83" s="355" t="s">
        <v>2192</v>
      </c>
      <c r="X83" s="458" t="s">
        <v>1757</v>
      </c>
      <c r="Y83" s="148" t="s">
        <v>3841</v>
      </c>
      <c r="Z83" s="148" t="s">
        <v>2965</v>
      </c>
      <c r="AA83" s="367" t="s">
        <v>4156</v>
      </c>
      <c r="AB83" s="475" t="s">
        <v>1761</v>
      </c>
      <c r="AC83" s="378" t="s">
        <v>4133</v>
      </c>
      <c r="AD83" s="352" t="s">
        <v>1534</v>
      </c>
      <c r="AE83" s="352" t="s">
        <v>1546</v>
      </c>
      <c r="AF83" s="352" t="s">
        <v>1927</v>
      </c>
      <c r="AG83" s="368" t="s">
        <v>4076</v>
      </c>
      <c r="AH83" s="368" t="s">
        <v>4157</v>
      </c>
      <c r="AI83" s="468"/>
      <c r="AJ83" s="158">
        <v>6</v>
      </c>
      <c r="AK83" s="361" t="s">
        <v>1664</v>
      </c>
      <c r="AL83" s="461"/>
      <c r="AM83" s="453">
        <v>3</v>
      </c>
      <c r="AN83" s="366" t="b">
        <f t="shared" si="5"/>
        <v>1</v>
      </c>
      <c r="AO83" s="370">
        <v>1</v>
      </c>
      <c r="AP83" s="370">
        <v>2</v>
      </c>
      <c r="AQ83" s="352">
        <v>0</v>
      </c>
      <c r="AR83" s="352">
        <v>0</v>
      </c>
      <c r="AS83" s="372" t="s">
        <v>4158</v>
      </c>
      <c r="AT83" s="148" t="s">
        <v>4129</v>
      </c>
      <c r="AU83" s="439">
        <f t="shared" si="6"/>
        <v>832731416</v>
      </c>
      <c r="AV83" s="454">
        <f t="shared" si="7"/>
        <v>306790880</v>
      </c>
      <c r="AW83" s="455">
        <f t="shared" si="8"/>
        <v>0</v>
      </c>
      <c r="AX83" s="456">
        <f t="shared" si="9"/>
        <v>525940536</v>
      </c>
      <c r="AY83" s="457"/>
      <c r="AZ83" s="424">
        <v>306790880</v>
      </c>
      <c r="BA83" s="424">
        <v>0</v>
      </c>
      <c r="BB83" s="424">
        <v>0</v>
      </c>
      <c r="BC83" s="424">
        <v>0</v>
      </c>
      <c r="BD83" s="424">
        <v>0</v>
      </c>
      <c r="BE83" s="424">
        <v>0</v>
      </c>
      <c r="BF83" s="417">
        <v>0</v>
      </c>
      <c r="BG83" s="417">
        <v>0</v>
      </c>
      <c r="BH83" s="417">
        <v>0</v>
      </c>
      <c r="BI83" s="417">
        <v>0</v>
      </c>
      <c r="BJ83" s="417">
        <v>0</v>
      </c>
      <c r="BK83" s="417">
        <v>0</v>
      </c>
      <c r="BL83" s="417">
        <v>0</v>
      </c>
      <c r="BM83" s="417">
        <v>0</v>
      </c>
      <c r="BN83" s="417">
        <v>0</v>
      </c>
      <c r="BO83" s="417">
        <v>0</v>
      </c>
      <c r="BP83" s="417">
        <v>0</v>
      </c>
      <c r="BQ83" s="417">
        <v>0</v>
      </c>
      <c r="BR83" s="417">
        <v>0</v>
      </c>
      <c r="BS83" s="417">
        <v>0</v>
      </c>
      <c r="BT83" s="417">
        <v>0</v>
      </c>
      <c r="BU83" s="417">
        <v>0</v>
      </c>
      <c r="BV83" s="417">
        <v>0</v>
      </c>
      <c r="BW83" s="417">
        <v>0</v>
      </c>
      <c r="BX83" s="417">
        <v>0</v>
      </c>
      <c r="BY83" s="417">
        <v>0</v>
      </c>
      <c r="BZ83" s="417">
        <v>0</v>
      </c>
      <c r="CA83" s="417">
        <v>0</v>
      </c>
      <c r="CB83" s="417">
        <v>0</v>
      </c>
      <c r="CC83" s="417">
        <v>0</v>
      </c>
      <c r="CD83" s="417">
        <v>0</v>
      </c>
      <c r="CE83" s="417">
        <v>0</v>
      </c>
      <c r="CF83" s="417">
        <v>0</v>
      </c>
      <c r="CG83" s="417">
        <v>0</v>
      </c>
      <c r="CH83" s="417">
        <v>0</v>
      </c>
      <c r="CI83" s="417">
        <v>0</v>
      </c>
      <c r="CJ83" s="417">
        <v>0</v>
      </c>
      <c r="CK83" s="417">
        <v>0</v>
      </c>
      <c r="CL83" s="417">
        <v>0</v>
      </c>
      <c r="CM83" s="420">
        <v>0</v>
      </c>
      <c r="CN83" s="420">
        <v>0</v>
      </c>
      <c r="CO83" s="420">
        <v>525940536</v>
      </c>
      <c r="CP83" s="420">
        <v>0</v>
      </c>
    </row>
    <row r="84" spans="1:94" s="440" customFormat="1" ht="99.95" customHeight="1" x14ac:dyDescent="0.25">
      <c r="A84" s="167">
        <v>45</v>
      </c>
      <c r="B84" s="167" t="s">
        <v>548</v>
      </c>
      <c r="C84" s="167">
        <v>4599</v>
      </c>
      <c r="D84" s="167" t="s">
        <v>1754</v>
      </c>
      <c r="E84" s="350" t="s">
        <v>1740</v>
      </c>
      <c r="F84" s="167" t="s">
        <v>1755</v>
      </c>
      <c r="G84" s="368">
        <v>31</v>
      </c>
      <c r="H84" s="351" t="s">
        <v>160</v>
      </c>
      <c r="I84" s="378" t="s">
        <v>2077</v>
      </c>
      <c r="J84" s="148">
        <v>40</v>
      </c>
      <c r="K84" s="352" t="s">
        <v>1916</v>
      </c>
      <c r="L84" s="352" t="s">
        <v>1916</v>
      </c>
      <c r="M84" s="353" t="s">
        <v>1942</v>
      </c>
      <c r="N84" s="378" t="s">
        <v>2077</v>
      </c>
      <c r="O84" s="148">
        <v>40</v>
      </c>
      <c r="P84" s="448">
        <v>2021004250582</v>
      </c>
      <c r="Q84" s="354" t="s">
        <v>1756</v>
      </c>
      <c r="R84" s="447">
        <v>4599031</v>
      </c>
      <c r="S84" s="158" t="s">
        <v>2043</v>
      </c>
      <c r="T84" s="355" t="s">
        <v>2044</v>
      </c>
      <c r="U84" s="355" t="s">
        <v>2049</v>
      </c>
      <c r="V84" s="148">
        <v>116</v>
      </c>
      <c r="W84" s="355" t="s">
        <v>2192</v>
      </c>
      <c r="X84" s="458" t="s">
        <v>1757</v>
      </c>
      <c r="Y84" s="148" t="s">
        <v>3841</v>
      </c>
      <c r="Z84" s="148" t="s">
        <v>2965</v>
      </c>
      <c r="AA84" s="367" t="s">
        <v>4156</v>
      </c>
      <c r="AB84" s="474" t="s">
        <v>1758</v>
      </c>
      <c r="AC84" s="378" t="s">
        <v>4133</v>
      </c>
      <c r="AD84" s="352" t="s">
        <v>1534</v>
      </c>
      <c r="AE84" s="352" t="s">
        <v>1546</v>
      </c>
      <c r="AF84" s="352" t="s">
        <v>1927</v>
      </c>
      <c r="AG84" s="368" t="s">
        <v>4076</v>
      </c>
      <c r="AH84" s="368" t="s">
        <v>4157</v>
      </c>
      <c r="AI84" s="468"/>
      <c r="AJ84" s="158">
        <v>6</v>
      </c>
      <c r="AK84" s="361" t="s">
        <v>1664</v>
      </c>
      <c r="AL84" s="461">
        <v>678</v>
      </c>
      <c r="AM84" s="453">
        <v>100</v>
      </c>
      <c r="AN84" s="366" t="b">
        <f t="shared" si="5"/>
        <v>1</v>
      </c>
      <c r="AO84" s="370">
        <v>10</v>
      </c>
      <c r="AP84" s="370">
        <v>90</v>
      </c>
      <c r="AQ84" s="352">
        <v>0</v>
      </c>
      <c r="AR84" s="352">
        <v>0</v>
      </c>
      <c r="AS84" s="372" t="s">
        <v>4159</v>
      </c>
      <c r="AT84" s="148" t="s">
        <v>4129</v>
      </c>
      <c r="AU84" s="439">
        <f t="shared" si="6"/>
        <v>295826048</v>
      </c>
      <c r="AV84" s="454">
        <f t="shared" si="7"/>
        <v>0</v>
      </c>
      <c r="AW84" s="455">
        <f t="shared" si="8"/>
        <v>0</v>
      </c>
      <c r="AX84" s="456">
        <f t="shared" si="9"/>
        <v>295826048</v>
      </c>
      <c r="AY84" s="457"/>
      <c r="AZ84" s="424">
        <v>0</v>
      </c>
      <c r="BA84" s="424">
        <v>0</v>
      </c>
      <c r="BB84" s="424">
        <v>0</v>
      </c>
      <c r="BC84" s="424">
        <v>0</v>
      </c>
      <c r="BD84" s="424">
        <v>0</v>
      </c>
      <c r="BE84" s="424">
        <v>0</v>
      </c>
      <c r="BF84" s="417">
        <v>0</v>
      </c>
      <c r="BG84" s="417">
        <v>0</v>
      </c>
      <c r="BH84" s="417">
        <v>0</v>
      </c>
      <c r="BI84" s="417">
        <v>0</v>
      </c>
      <c r="BJ84" s="417">
        <v>0</v>
      </c>
      <c r="BK84" s="417">
        <v>0</v>
      </c>
      <c r="BL84" s="417">
        <v>0</v>
      </c>
      <c r="BM84" s="417">
        <v>0</v>
      </c>
      <c r="BN84" s="417">
        <v>0</v>
      </c>
      <c r="BO84" s="417">
        <v>0</v>
      </c>
      <c r="BP84" s="417">
        <v>0</v>
      </c>
      <c r="BQ84" s="417">
        <v>0</v>
      </c>
      <c r="BR84" s="417">
        <v>0</v>
      </c>
      <c r="BS84" s="417">
        <v>0</v>
      </c>
      <c r="BT84" s="417">
        <v>0</v>
      </c>
      <c r="BU84" s="417">
        <v>0</v>
      </c>
      <c r="BV84" s="417">
        <v>0</v>
      </c>
      <c r="BW84" s="417">
        <v>0</v>
      </c>
      <c r="BX84" s="417">
        <v>0</v>
      </c>
      <c r="BY84" s="417">
        <v>0</v>
      </c>
      <c r="BZ84" s="417">
        <v>0</v>
      </c>
      <c r="CA84" s="417">
        <v>0</v>
      </c>
      <c r="CB84" s="417">
        <v>0</v>
      </c>
      <c r="CC84" s="417">
        <v>0</v>
      </c>
      <c r="CD84" s="417">
        <v>0</v>
      </c>
      <c r="CE84" s="417">
        <v>0</v>
      </c>
      <c r="CF84" s="417">
        <v>0</v>
      </c>
      <c r="CG84" s="417">
        <v>0</v>
      </c>
      <c r="CH84" s="417">
        <v>0</v>
      </c>
      <c r="CI84" s="417">
        <v>0</v>
      </c>
      <c r="CJ84" s="417">
        <v>0</v>
      </c>
      <c r="CK84" s="417">
        <v>0</v>
      </c>
      <c r="CL84" s="417">
        <v>0</v>
      </c>
      <c r="CM84" s="420">
        <v>0</v>
      </c>
      <c r="CN84" s="420">
        <v>0</v>
      </c>
      <c r="CO84" s="420">
        <v>295826048</v>
      </c>
      <c r="CP84" s="420">
        <v>0</v>
      </c>
    </row>
    <row r="85" spans="1:94" s="440" customFormat="1" ht="99.95" customHeight="1" x14ac:dyDescent="0.25">
      <c r="A85" s="167">
        <v>45</v>
      </c>
      <c r="B85" s="167" t="s">
        <v>548</v>
      </c>
      <c r="C85" s="167">
        <v>4599</v>
      </c>
      <c r="D85" s="167" t="s">
        <v>1754</v>
      </c>
      <c r="E85" s="350" t="s">
        <v>1740</v>
      </c>
      <c r="F85" s="167" t="s">
        <v>1755</v>
      </c>
      <c r="G85" s="368">
        <v>31</v>
      </c>
      <c r="H85" s="351" t="s">
        <v>160</v>
      </c>
      <c r="I85" s="378" t="s">
        <v>2077</v>
      </c>
      <c r="J85" s="148">
        <v>40</v>
      </c>
      <c r="K85" s="352" t="s">
        <v>1916</v>
      </c>
      <c r="L85" s="352" t="s">
        <v>1916</v>
      </c>
      <c r="M85" s="353" t="s">
        <v>1942</v>
      </c>
      <c r="N85" s="378" t="s">
        <v>2077</v>
      </c>
      <c r="O85" s="148">
        <v>40</v>
      </c>
      <c r="P85" s="448">
        <v>2021004250582</v>
      </c>
      <c r="Q85" s="354" t="s">
        <v>1756</v>
      </c>
      <c r="R85" s="447">
        <v>4599031</v>
      </c>
      <c r="S85" s="158" t="s">
        <v>2043</v>
      </c>
      <c r="T85" s="355" t="s">
        <v>2044</v>
      </c>
      <c r="U85" s="355" t="s">
        <v>2049</v>
      </c>
      <c r="V85" s="148">
        <v>116</v>
      </c>
      <c r="W85" s="355" t="s">
        <v>2192</v>
      </c>
      <c r="X85" s="458" t="s">
        <v>1757</v>
      </c>
      <c r="Y85" s="148" t="s">
        <v>3841</v>
      </c>
      <c r="Z85" s="148" t="s">
        <v>2965</v>
      </c>
      <c r="AA85" s="367" t="s">
        <v>4156</v>
      </c>
      <c r="AB85" s="390" t="s">
        <v>1760</v>
      </c>
      <c r="AC85" s="378" t="s">
        <v>4133</v>
      </c>
      <c r="AD85" s="352" t="s">
        <v>1534</v>
      </c>
      <c r="AE85" s="352" t="s">
        <v>1546</v>
      </c>
      <c r="AF85" s="352" t="s">
        <v>1927</v>
      </c>
      <c r="AG85" s="368" t="s">
        <v>4076</v>
      </c>
      <c r="AH85" s="368" t="s">
        <v>4157</v>
      </c>
      <c r="AI85" s="468"/>
      <c r="AJ85" s="158">
        <v>6</v>
      </c>
      <c r="AK85" s="363" t="s">
        <v>1666</v>
      </c>
      <c r="AL85" s="362">
        <v>100</v>
      </c>
      <c r="AM85" s="453">
        <f>+AO85+AP85</f>
        <v>100</v>
      </c>
      <c r="AN85" s="366" t="b">
        <f t="shared" si="5"/>
        <v>1</v>
      </c>
      <c r="AO85" s="370">
        <v>50</v>
      </c>
      <c r="AP85" s="370">
        <v>50</v>
      </c>
      <c r="AQ85" s="352">
        <v>0</v>
      </c>
      <c r="AR85" s="352">
        <v>0</v>
      </c>
      <c r="AS85" s="372" t="s">
        <v>4285</v>
      </c>
      <c r="AT85" s="148" t="s">
        <v>4129</v>
      </c>
      <c r="AU85" s="439">
        <f t="shared" si="6"/>
        <v>925326864</v>
      </c>
      <c r="AV85" s="454">
        <f t="shared" si="7"/>
        <v>470495728</v>
      </c>
      <c r="AW85" s="455">
        <f t="shared" si="8"/>
        <v>0</v>
      </c>
      <c r="AX85" s="456">
        <f t="shared" si="9"/>
        <v>454831136</v>
      </c>
      <c r="AY85" s="457"/>
      <c r="AZ85" s="424">
        <v>470495728</v>
      </c>
      <c r="BA85" s="424">
        <v>0</v>
      </c>
      <c r="BB85" s="424">
        <v>0</v>
      </c>
      <c r="BC85" s="424">
        <v>0</v>
      </c>
      <c r="BD85" s="424">
        <v>0</v>
      </c>
      <c r="BE85" s="424">
        <v>0</v>
      </c>
      <c r="BF85" s="417">
        <v>0</v>
      </c>
      <c r="BG85" s="417">
        <v>0</v>
      </c>
      <c r="BH85" s="417">
        <v>0</v>
      </c>
      <c r="BI85" s="417">
        <v>0</v>
      </c>
      <c r="BJ85" s="417">
        <v>0</v>
      </c>
      <c r="BK85" s="417">
        <v>0</v>
      </c>
      <c r="BL85" s="417">
        <v>0</v>
      </c>
      <c r="BM85" s="417">
        <v>0</v>
      </c>
      <c r="BN85" s="417">
        <v>0</v>
      </c>
      <c r="BO85" s="417">
        <v>0</v>
      </c>
      <c r="BP85" s="417">
        <v>0</v>
      </c>
      <c r="BQ85" s="417">
        <v>0</v>
      </c>
      <c r="BR85" s="417">
        <v>0</v>
      </c>
      <c r="BS85" s="417">
        <v>0</v>
      </c>
      <c r="BT85" s="417">
        <v>0</v>
      </c>
      <c r="BU85" s="417">
        <v>0</v>
      </c>
      <c r="BV85" s="417">
        <v>0</v>
      </c>
      <c r="BW85" s="417">
        <v>0</v>
      </c>
      <c r="BX85" s="417">
        <v>0</v>
      </c>
      <c r="BY85" s="417">
        <v>0</v>
      </c>
      <c r="BZ85" s="417">
        <v>0</v>
      </c>
      <c r="CA85" s="417">
        <v>0</v>
      </c>
      <c r="CB85" s="417">
        <v>0</v>
      </c>
      <c r="CC85" s="417">
        <v>0</v>
      </c>
      <c r="CD85" s="417">
        <v>0</v>
      </c>
      <c r="CE85" s="417">
        <v>0</v>
      </c>
      <c r="CF85" s="417">
        <v>0</v>
      </c>
      <c r="CG85" s="417">
        <v>0</v>
      </c>
      <c r="CH85" s="417">
        <v>0</v>
      </c>
      <c r="CI85" s="417">
        <v>0</v>
      </c>
      <c r="CJ85" s="417">
        <v>0</v>
      </c>
      <c r="CK85" s="417">
        <v>0</v>
      </c>
      <c r="CL85" s="417">
        <v>0</v>
      </c>
      <c r="CM85" s="420">
        <v>0</v>
      </c>
      <c r="CN85" s="420">
        <v>0</v>
      </c>
      <c r="CO85" s="420">
        <v>454831136</v>
      </c>
      <c r="CP85" s="420">
        <v>0</v>
      </c>
    </row>
    <row r="86" spans="1:94" s="440" customFormat="1" ht="99.95" customHeight="1" x14ac:dyDescent="0.25">
      <c r="A86" s="167">
        <v>45</v>
      </c>
      <c r="B86" s="167" t="s">
        <v>548</v>
      </c>
      <c r="C86" s="167">
        <v>4599</v>
      </c>
      <c r="D86" s="167" t="s">
        <v>1754</v>
      </c>
      <c r="E86" s="350" t="s">
        <v>1740</v>
      </c>
      <c r="F86" s="167" t="s">
        <v>1755</v>
      </c>
      <c r="G86" s="368">
        <v>31</v>
      </c>
      <c r="H86" s="351" t="s">
        <v>160</v>
      </c>
      <c r="I86" s="378" t="s">
        <v>2077</v>
      </c>
      <c r="J86" s="148">
        <v>40</v>
      </c>
      <c r="K86" s="352" t="s">
        <v>1916</v>
      </c>
      <c r="L86" s="352" t="s">
        <v>1916</v>
      </c>
      <c r="M86" s="353" t="s">
        <v>1942</v>
      </c>
      <c r="N86" s="378" t="s">
        <v>2077</v>
      </c>
      <c r="O86" s="148">
        <v>40</v>
      </c>
      <c r="P86" s="448">
        <v>2021004250582</v>
      </c>
      <c r="Q86" s="354" t="s">
        <v>1756</v>
      </c>
      <c r="R86" s="447">
        <v>4599031</v>
      </c>
      <c r="S86" s="158" t="s">
        <v>2043</v>
      </c>
      <c r="T86" s="355" t="s">
        <v>2044</v>
      </c>
      <c r="U86" s="355" t="s">
        <v>2049</v>
      </c>
      <c r="V86" s="148">
        <v>116</v>
      </c>
      <c r="W86" s="355" t="s">
        <v>2192</v>
      </c>
      <c r="X86" s="458" t="s">
        <v>1757</v>
      </c>
      <c r="Y86" s="373"/>
      <c r="Z86" s="373"/>
      <c r="AA86" s="367" t="s">
        <v>4156</v>
      </c>
      <c r="AB86" s="390" t="s">
        <v>1762</v>
      </c>
      <c r="AC86" s="432"/>
      <c r="AD86" s="352" t="s">
        <v>1534</v>
      </c>
      <c r="AE86" s="352" t="s">
        <v>1546</v>
      </c>
      <c r="AF86" s="352" t="s">
        <v>1927</v>
      </c>
      <c r="AG86" s="368" t="s">
        <v>4076</v>
      </c>
      <c r="AH86" s="368" t="s">
        <v>4157</v>
      </c>
      <c r="AI86" s="468"/>
      <c r="AJ86" s="158">
        <v>6</v>
      </c>
      <c r="AK86" s="363" t="s">
        <v>1666</v>
      </c>
      <c r="AL86" s="461"/>
      <c r="AM86" s="453">
        <f>+AO86+AP86</f>
        <v>100</v>
      </c>
      <c r="AN86" s="366" t="b">
        <f t="shared" si="5"/>
        <v>1</v>
      </c>
      <c r="AO86" s="370">
        <v>50</v>
      </c>
      <c r="AP86" s="370">
        <v>50</v>
      </c>
      <c r="AQ86" s="352">
        <v>0</v>
      </c>
      <c r="AR86" s="352">
        <v>0</v>
      </c>
      <c r="AS86" s="373"/>
      <c r="AT86" s="148" t="s">
        <v>4129</v>
      </c>
      <c r="AU86" s="439">
        <f t="shared" si="6"/>
        <v>0</v>
      </c>
      <c r="AV86" s="454">
        <f t="shared" si="7"/>
        <v>0</v>
      </c>
      <c r="AW86" s="455">
        <f t="shared" si="8"/>
        <v>0</v>
      </c>
      <c r="AX86" s="456">
        <f t="shared" si="9"/>
        <v>0</v>
      </c>
      <c r="AY86" s="457"/>
      <c r="AZ86" s="424">
        <v>0</v>
      </c>
      <c r="BA86" s="424">
        <v>0</v>
      </c>
      <c r="BB86" s="424">
        <v>0</v>
      </c>
      <c r="BC86" s="424">
        <v>0</v>
      </c>
      <c r="BD86" s="424">
        <v>0</v>
      </c>
      <c r="BE86" s="424">
        <v>0</v>
      </c>
      <c r="BF86" s="417">
        <v>0</v>
      </c>
      <c r="BG86" s="417">
        <v>0</v>
      </c>
      <c r="BH86" s="417">
        <v>0</v>
      </c>
      <c r="BI86" s="417">
        <v>0</v>
      </c>
      <c r="BJ86" s="417">
        <v>0</v>
      </c>
      <c r="BK86" s="417">
        <v>0</v>
      </c>
      <c r="BL86" s="417">
        <v>0</v>
      </c>
      <c r="BM86" s="417">
        <v>0</v>
      </c>
      <c r="BN86" s="417">
        <v>0</v>
      </c>
      <c r="BO86" s="417">
        <v>0</v>
      </c>
      <c r="BP86" s="417">
        <v>0</v>
      </c>
      <c r="BQ86" s="417">
        <v>0</v>
      </c>
      <c r="BR86" s="417">
        <v>0</v>
      </c>
      <c r="BS86" s="417">
        <v>0</v>
      </c>
      <c r="BT86" s="417">
        <v>0</v>
      </c>
      <c r="BU86" s="417">
        <v>0</v>
      </c>
      <c r="BV86" s="417">
        <v>0</v>
      </c>
      <c r="BW86" s="417">
        <v>0</v>
      </c>
      <c r="BX86" s="417">
        <v>0</v>
      </c>
      <c r="BY86" s="417">
        <v>0</v>
      </c>
      <c r="BZ86" s="417">
        <v>0</v>
      </c>
      <c r="CA86" s="417">
        <v>0</v>
      </c>
      <c r="CB86" s="417">
        <v>0</v>
      </c>
      <c r="CC86" s="417">
        <v>0</v>
      </c>
      <c r="CD86" s="417">
        <v>0</v>
      </c>
      <c r="CE86" s="417">
        <v>0</v>
      </c>
      <c r="CF86" s="417">
        <v>0</v>
      </c>
      <c r="CG86" s="417">
        <v>0</v>
      </c>
      <c r="CH86" s="417">
        <v>0</v>
      </c>
      <c r="CI86" s="417">
        <v>0</v>
      </c>
      <c r="CJ86" s="417">
        <v>0</v>
      </c>
      <c r="CK86" s="417">
        <v>0</v>
      </c>
      <c r="CL86" s="417">
        <v>0</v>
      </c>
      <c r="CM86" s="420">
        <v>0</v>
      </c>
      <c r="CN86" s="420">
        <v>0</v>
      </c>
      <c r="CO86" s="420">
        <v>0</v>
      </c>
      <c r="CP86" s="420">
        <v>0</v>
      </c>
    </row>
    <row r="87" spans="1:94" s="440" customFormat="1" ht="99.95" customHeight="1" x14ac:dyDescent="0.25">
      <c r="A87" s="167">
        <v>19</v>
      </c>
      <c r="B87" s="167" t="s">
        <v>30</v>
      </c>
      <c r="C87" s="167">
        <v>1905</v>
      </c>
      <c r="D87" s="167" t="s">
        <v>1784</v>
      </c>
      <c r="E87" s="350" t="s">
        <v>33</v>
      </c>
      <c r="F87" s="167" t="s">
        <v>1659</v>
      </c>
      <c r="G87" s="368">
        <v>64</v>
      </c>
      <c r="H87" s="351" t="s">
        <v>294</v>
      </c>
      <c r="I87" s="378" t="s">
        <v>2077</v>
      </c>
      <c r="J87" s="148">
        <v>18</v>
      </c>
      <c r="K87" s="352" t="s">
        <v>1943</v>
      </c>
      <c r="L87" s="352" t="s">
        <v>1944</v>
      </c>
      <c r="M87" s="353" t="s">
        <v>294</v>
      </c>
      <c r="N87" s="378" t="s">
        <v>2077</v>
      </c>
      <c r="O87" s="148">
        <v>18</v>
      </c>
      <c r="P87" s="448">
        <v>2021004250599</v>
      </c>
      <c r="Q87" s="354" t="s">
        <v>1799</v>
      </c>
      <c r="R87" s="447">
        <v>1905028</v>
      </c>
      <c r="S87" s="158" t="s">
        <v>2070</v>
      </c>
      <c r="T87" s="355" t="s">
        <v>2071</v>
      </c>
      <c r="U87" s="355" t="s">
        <v>2052</v>
      </c>
      <c r="V87" s="148">
        <v>4</v>
      </c>
      <c r="W87" s="355" t="s">
        <v>2209</v>
      </c>
      <c r="X87" s="458" t="s">
        <v>1757</v>
      </c>
      <c r="Y87" s="373"/>
      <c r="Z87" s="373"/>
      <c r="AA87" s="367" t="s">
        <v>4160</v>
      </c>
      <c r="AB87" s="390" t="s">
        <v>1803</v>
      </c>
      <c r="AC87" s="432"/>
      <c r="AD87" s="396" t="s">
        <v>1518</v>
      </c>
      <c r="AE87" s="396" t="s">
        <v>1522</v>
      </c>
      <c r="AF87" s="396" t="s">
        <v>1945</v>
      </c>
      <c r="AG87" s="432"/>
      <c r="AH87" s="432"/>
      <c r="AI87" s="468"/>
      <c r="AJ87" s="158">
        <v>6</v>
      </c>
      <c r="AK87" s="361" t="s">
        <v>1664</v>
      </c>
      <c r="AL87" s="461">
        <v>14</v>
      </c>
      <c r="AM87" s="453">
        <v>0</v>
      </c>
      <c r="AN87" s="366" t="b">
        <f t="shared" si="5"/>
        <v>1</v>
      </c>
      <c r="AO87" s="370">
        <v>0</v>
      </c>
      <c r="AP87" s="370">
        <v>0</v>
      </c>
      <c r="AQ87" s="352">
        <v>0</v>
      </c>
      <c r="AR87" s="352">
        <v>0</v>
      </c>
      <c r="AS87" s="432"/>
      <c r="AT87" s="148" t="s">
        <v>4129</v>
      </c>
      <c r="AU87" s="439">
        <f t="shared" si="6"/>
        <v>0</v>
      </c>
      <c r="AV87" s="454">
        <f t="shared" si="7"/>
        <v>0</v>
      </c>
      <c r="AW87" s="455">
        <f t="shared" si="8"/>
        <v>0</v>
      </c>
      <c r="AX87" s="456">
        <f t="shared" si="9"/>
        <v>0</v>
      </c>
      <c r="AY87" s="457"/>
      <c r="AZ87" s="424">
        <v>0</v>
      </c>
      <c r="BA87" s="424">
        <v>0</v>
      </c>
      <c r="BB87" s="424">
        <v>0</v>
      </c>
      <c r="BC87" s="424">
        <v>0</v>
      </c>
      <c r="BD87" s="424">
        <v>0</v>
      </c>
      <c r="BE87" s="424">
        <v>0</v>
      </c>
      <c r="BF87" s="417">
        <v>0</v>
      </c>
      <c r="BG87" s="417">
        <v>0</v>
      </c>
      <c r="BH87" s="417">
        <v>0</v>
      </c>
      <c r="BI87" s="417">
        <v>0</v>
      </c>
      <c r="BJ87" s="417">
        <v>0</v>
      </c>
      <c r="BK87" s="417">
        <v>0</v>
      </c>
      <c r="BL87" s="417">
        <v>0</v>
      </c>
      <c r="BM87" s="417">
        <v>0</v>
      </c>
      <c r="BN87" s="417">
        <v>0</v>
      </c>
      <c r="BO87" s="417">
        <v>0</v>
      </c>
      <c r="BP87" s="417">
        <v>0</v>
      </c>
      <c r="BQ87" s="417">
        <v>0</v>
      </c>
      <c r="BR87" s="417">
        <v>0</v>
      </c>
      <c r="BS87" s="417">
        <v>0</v>
      </c>
      <c r="BT87" s="417">
        <v>0</v>
      </c>
      <c r="BU87" s="417">
        <v>0</v>
      </c>
      <c r="BV87" s="417">
        <v>0</v>
      </c>
      <c r="BW87" s="417">
        <v>0</v>
      </c>
      <c r="BX87" s="417">
        <v>0</v>
      </c>
      <c r="BY87" s="417">
        <v>0</v>
      </c>
      <c r="BZ87" s="417">
        <v>0</v>
      </c>
      <c r="CA87" s="417">
        <v>0</v>
      </c>
      <c r="CB87" s="417">
        <v>0</v>
      </c>
      <c r="CC87" s="417">
        <v>0</v>
      </c>
      <c r="CD87" s="417">
        <v>0</v>
      </c>
      <c r="CE87" s="417">
        <v>0</v>
      </c>
      <c r="CF87" s="417">
        <v>0</v>
      </c>
      <c r="CG87" s="417">
        <v>0</v>
      </c>
      <c r="CH87" s="417">
        <v>0</v>
      </c>
      <c r="CI87" s="417">
        <v>0</v>
      </c>
      <c r="CJ87" s="417">
        <v>0</v>
      </c>
      <c r="CK87" s="417">
        <v>0</v>
      </c>
      <c r="CL87" s="417">
        <v>0</v>
      </c>
      <c r="CM87" s="420">
        <v>0</v>
      </c>
      <c r="CN87" s="420">
        <v>0</v>
      </c>
      <c r="CO87" s="420">
        <v>0</v>
      </c>
      <c r="CP87" s="420">
        <v>0</v>
      </c>
    </row>
    <row r="88" spans="1:94" s="440" customFormat="1" ht="99.95" customHeight="1" x14ac:dyDescent="0.25">
      <c r="A88" s="167">
        <v>19</v>
      </c>
      <c r="B88" s="167" t="s">
        <v>30</v>
      </c>
      <c r="C88" s="167">
        <v>1905</v>
      </c>
      <c r="D88" s="167" t="s">
        <v>1784</v>
      </c>
      <c r="E88" s="350" t="s">
        <v>33</v>
      </c>
      <c r="F88" s="167" t="s">
        <v>1659</v>
      </c>
      <c r="G88" s="368">
        <v>64</v>
      </c>
      <c r="H88" s="351" t="s">
        <v>294</v>
      </c>
      <c r="I88" s="378" t="s">
        <v>2077</v>
      </c>
      <c r="J88" s="148">
        <v>18</v>
      </c>
      <c r="K88" s="352" t="s">
        <v>1943</v>
      </c>
      <c r="L88" s="352" t="s">
        <v>1944</v>
      </c>
      <c r="M88" s="353" t="s">
        <v>294</v>
      </c>
      <c r="N88" s="378" t="s">
        <v>2077</v>
      </c>
      <c r="O88" s="148">
        <v>18</v>
      </c>
      <c r="P88" s="448">
        <v>2021004250599</v>
      </c>
      <c r="Q88" s="354" t="s">
        <v>1799</v>
      </c>
      <c r="R88" s="447">
        <v>1905028</v>
      </c>
      <c r="S88" s="158" t="s">
        <v>2070</v>
      </c>
      <c r="T88" s="355" t="s">
        <v>2071</v>
      </c>
      <c r="U88" s="355" t="s">
        <v>2052</v>
      </c>
      <c r="V88" s="148">
        <v>4</v>
      </c>
      <c r="W88" s="355" t="s">
        <v>2209</v>
      </c>
      <c r="X88" s="458" t="s">
        <v>1757</v>
      </c>
      <c r="Y88" s="148" t="s">
        <v>3841</v>
      </c>
      <c r="Z88" s="148" t="s">
        <v>2965</v>
      </c>
      <c r="AA88" s="367" t="s">
        <v>4160</v>
      </c>
      <c r="AB88" s="390" t="s">
        <v>1805</v>
      </c>
      <c r="AC88" s="378" t="s">
        <v>4161</v>
      </c>
      <c r="AD88" s="352" t="s">
        <v>1534</v>
      </c>
      <c r="AE88" s="352" t="s">
        <v>1535</v>
      </c>
      <c r="AF88" s="352" t="s">
        <v>1945</v>
      </c>
      <c r="AG88" s="368" t="s">
        <v>4162</v>
      </c>
      <c r="AH88" s="368" t="s">
        <v>4163</v>
      </c>
      <c r="AI88" s="468"/>
      <c r="AJ88" s="158">
        <v>6</v>
      </c>
      <c r="AK88" s="361" t="s">
        <v>1664</v>
      </c>
      <c r="AL88" s="461">
        <v>1</v>
      </c>
      <c r="AM88" s="453">
        <v>6</v>
      </c>
      <c r="AN88" s="366" t="b">
        <f t="shared" si="5"/>
        <v>1</v>
      </c>
      <c r="AO88" s="370">
        <v>3</v>
      </c>
      <c r="AP88" s="370">
        <v>3</v>
      </c>
      <c r="AQ88" s="352">
        <v>0</v>
      </c>
      <c r="AR88" s="352">
        <v>0</v>
      </c>
      <c r="AS88" s="372" t="s">
        <v>4164</v>
      </c>
      <c r="AT88" s="148" t="s">
        <v>4129</v>
      </c>
      <c r="AU88" s="439">
        <f t="shared" si="6"/>
        <v>52597160</v>
      </c>
      <c r="AV88" s="454">
        <f t="shared" si="7"/>
        <v>0</v>
      </c>
      <c r="AW88" s="455">
        <f t="shared" si="8"/>
        <v>0</v>
      </c>
      <c r="AX88" s="456">
        <f t="shared" si="9"/>
        <v>52597160</v>
      </c>
      <c r="AY88" s="457"/>
      <c r="AZ88" s="424">
        <v>0</v>
      </c>
      <c r="BA88" s="424">
        <v>0</v>
      </c>
      <c r="BB88" s="424">
        <v>0</v>
      </c>
      <c r="BC88" s="424">
        <v>0</v>
      </c>
      <c r="BD88" s="424">
        <v>0</v>
      </c>
      <c r="BE88" s="424">
        <v>0</v>
      </c>
      <c r="BF88" s="417">
        <v>0</v>
      </c>
      <c r="BG88" s="417">
        <v>0</v>
      </c>
      <c r="BH88" s="417">
        <v>0</v>
      </c>
      <c r="BI88" s="417">
        <v>0</v>
      </c>
      <c r="BJ88" s="417">
        <v>0</v>
      </c>
      <c r="BK88" s="417">
        <v>0</v>
      </c>
      <c r="BL88" s="417">
        <v>0</v>
      </c>
      <c r="BM88" s="417">
        <v>0</v>
      </c>
      <c r="BN88" s="417">
        <v>0</v>
      </c>
      <c r="BO88" s="417">
        <v>0</v>
      </c>
      <c r="BP88" s="417">
        <v>0</v>
      </c>
      <c r="BQ88" s="417">
        <v>0</v>
      </c>
      <c r="BR88" s="417">
        <v>0</v>
      </c>
      <c r="BS88" s="417">
        <v>0</v>
      </c>
      <c r="BT88" s="417">
        <v>0</v>
      </c>
      <c r="BU88" s="417">
        <v>0</v>
      </c>
      <c r="BV88" s="417">
        <v>0</v>
      </c>
      <c r="BW88" s="417">
        <v>0</v>
      </c>
      <c r="BX88" s="417">
        <v>0</v>
      </c>
      <c r="BY88" s="417">
        <v>0</v>
      </c>
      <c r="BZ88" s="417">
        <v>0</v>
      </c>
      <c r="CA88" s="417">
        <v>0</v>
      </c>
      <c r="CB88" s="417">
        <v>0</v>
      </c>
      <c r="CC88" s="417">
        <v>0</v>
      </c>
      <c r="CD88" s="417">
        <v>0</v>
      </c>
      <c r="CE88" s="417">
        <v>0</v>
      </c>
      <c r="CF88" s="417">
        <v>0</v>
      </c>
      <c r="CG88" s="417">
        <v>0</v>
      </c>
      <c r="CH88" s="417">
        <v>0</v>
      </c>
      <c r="CI88" s="417">
        <v>0</v>
      </c>
      <c r="CJ88" s="417">
        <v>0</v>
      </c>
      <c r="CK88" s="417">
        <v>0</v>
      </c>
      <c r="CL88" s="417">
        <v>0</v>
      </c>
      <c r="CM88" s="420">
        <v>0</v>
      </c>
      <c r="CN88" s="420">
        <v>0</v>
      </c>
      <c r="CO88" s="420">
        <v>52597160</v>
      </c>
      <c r="CP88" s="420">
        <v>0</v>
      </c>
    </row>
    <row r="89" spans="1:94" s="440" customFormat="1" ht="99.95" customHeight="1" x14ac:dyDescent="0.25">
      <c r="A89" s="167">
        <v>19</v>
      </c>
      <c r="B89" s="167" t="s">
        <v>30</v>
      </c>
      <c r="C89" s="167">
        <v>1905</v>
      </c>
      <c r="D89" s="167" t="s">
        <v>1784</v>
      </c>
      <c r="E89" s="350" t="s">
        <v>33</v>
      </c>
      <c r="F89" s="167" t="s">
        <v>1659</v>
      </c>
      <c r="G89" s="368">
        <v>64</v>
      </c>
      <c r="H89" s="351" t="s">
        <v>294</v>
      </c>
      <c r="I89" s="378" t="s">
        <v>2077</v>
      </c>
      <c r="J89" s="148">
        <v>18</v>
      </c>
      <c r="K89" s="352" t="s">
        <v>1943</v>
      </c>
      <c r="L89" s="352" t="s">
        <v>1944</v>
      </c>
      <c r="M89" s="353" t="s">
        <v>294</v>
      </c>
      <c r="N89" s="378" t="s">
        <v>2077</v>
      </c>
      <c r="O89" s="148">
        <v>18</v>
      </c>
      <c r="P89" s="448">
        <v>2021004250599</v>
      </c>
      <c r="Q89" s="354" t="s">
        <v>1799</v>
      </c>
      <c r="R89" s="447">
        <v>1905028</v>
      </c>
      <c r="S89" s="158" t="s">
        <v>2070</v>
      </c>
      <c r="T89" s="355" t="s">
        <v>2071</v>
      </c>
      <c r="U89" s="355" t="s">
        <v>2052</v>
      </c>
      <c r="V89" s="148">
        <v>4</v>
      </c>
      <c r="W89" s="355" t="s">
        <v>2209</v>
      </c>
      <c r="X89" s="458" t="s">
        <v>1757</v>
      </c>
      <c r="Y89" s="373"/>
      <c r="Z89" s="373"/>
      <c r="AA89" s="367" t="s">
        <v>4160</v>
      </c>
      <c r="AB89" s="390" t="s">
        <v>1804</v>
      </c>
      <c r="AC89" s="432"/>
      <c r="AD89" s="396" t="s">
        <v>1518</v>
      </c>
      <c r="AE89" s="396" t="s">
        <v>1522</v>
      </c>
      <c r="AF89" s="396" t="s">
        <v>1945</v>
      </c>
      <c r="AG89" s="432"/>
      <c r="AH89" s="432"/>
      <c r="AI89" s="468"/>
      <c r="AJ89" s="158">
        <v>6</v>
      </c>
      <c r="AK89" s="361" t="s">
        <v>1664</v>
      </c>
      <c r="AL89" s="461">
        <v>8</v>
      </c>
      <c r="AM89" s="453">
        <v>0</v>
      </c>
      <c r="AN89" s="366" t="b">
        <f t="shared" si="5"/>
        <v>1</v>
      </c>
      <c r="AO89" s="370">
        <v>0</v>
      </c>
      <c r="AP89" s="370">
        <v>0</v>
      </c>
      <c r="AQ89" s="352">
        <v>0</v>
      </c>
      <c r="AR89" s="352">
        <v>0</v>
      </c>
      <c r="AS89" s="432"/>
      <c r="AT89" s="148" t="s">
        <v>4129</v>
      </c>
      <c r="AU89" s="439">
        <f t="shared" si="6"/>
        <v>0</v>
      </c>
      <c r="AV89" s="454">
        <f t="shared" si="7"/>
        <v>0</v>
      </c>
      <c r="AW89" s="455">
        <f t="shared" si="8"/>
        <v>0</v>
      </c>
      <c r="AX89" s="456">
        <f t="shared" si="9"/>
        <v>0</v>
      </c>
      <c r="AY89" s="457"/>
      <c r="AZ89" s="424">
        <v>0</v>
      </c>
      <c r="BA89" s="424">
        <v>0</v>
      </c>
      <c r="BB89" s="424">
        <v>0</v>
      </c>
      <c r="BC89" s="424">
        <v>0</v>
      </c>
      <c r="BD89" s="424">
        <v>0</v>
      </c>
      <c r="BE89" s="424">
        <v>0</v>
      </c>
      <c r="BF89" s="417">
        <v>0</v>
      </c>
      <c r="BG89" s="417">
        <v>0</v>
      </c>
      <c r="BH89" s="417">
        <v>0</v>
      </c>
      <c r="BI89" s="417">
        <v>0</v>
      </c>
      <c r="BJ89" s="417">
        <v>0</v>
      </c>
      <c r="BK89" s="417">
        <v>0</v>
      </c>
      <c r="BL89" s="417">
        <v>0</v>
      </c>
      <c r="BM89" s="417">
        <v>0</v>
      </c>
      <c r="BN89" s="417">
        <v>0</v>
      </c>
      <c r="BO89" s="417">
        <v>0</v>
      </c>
      <c r="BP89" s="417">
        <v>0</v>
      </c>
      <c r="BQ89" s="417">
        <v>0</v>
      </c>
      <c r="BR89" s="417">
        <v>0</v>
      </c>
      <c r="BS89" s="417">
        <v>0</v>
      </c>
      <c r="BT89" s="417">
        <v>0</v>
      </c>
      <c r="BU89" s="417">
        <v>0</v>
      </c>
      <c r="BV89" s="417">
        <v>0</v>
      </c>
      <c r="BW89" s="417">
        <v>0</v>
      </c>
      <c r="BX89" s="417">
        <v>0</v>
      </c>
      <c r="BY89" s="417">
        <v>0</v>
      </c>
      <c r="BZ89" s="417">
        <v>0</v>
      </c>
      <c r="CA89" s="417">
        <v>0</v>
      </c>
      <c r="CB89" s="417">
        <v>0</v>
      </c>
      <c r="CC89" s="417">
        <v>0</v>
      </c>
      <c r="CD89" s="417">
        <v>0</v>
      </c>
      <c r="CE89" s="417">
        <v>0</v>
      </c>
      <c r="CF89" s="417">
        <v>0</v>
      </c>
      <c r="CG89" s="417">
        <v>0</v>
      </c>
      <c r="CH89" s="417">
        <v>0</v>
      </c>
      <c r="CI89" s="417">
        <v>0</v>
      </c>
      <c r="CJ89" s="417">
        <v>0</v>
      </c>
      <c r="CK89" s="417">
        <v>0</v>
      </c>
      <c r="CL89" s="417">
        <v>0</v>
      </c>
      <c r="CM89" s="420">
        <v>0</v>
      </c>
      <c r="CN89" s="420">
        <v>0</v>
      </c>
      <c r="CO89" s="420">
        <v>0</v>
      </c>
      <c r="CP89" s="420">
        <v>0</v>
      </c>
    </row>
    <row r="90" spans="1:94" s="440" customFormat="1" ht="99.95" customHeight="1" x14ac:dyDescent="0.25">
      <c r="A90" s="167">
        <v>19</v>
      </c>
      <c r="B90" s="167" t="s">
        <v>30</v>
      </c>
      <c r="C90" s="167">
        <v>1905</v>
      </c>
      <c r="D90" s="167" t="s">
        <v>1784</v>
      </c>
      <c r="E90" s="350" t="s">
        <v>33</v>
      </c>
      <c r="F90" s="167" t="s">
        <v>1659</v>
      </c>
      <c r="G90" s="368">
        <v>64</v>
      </c>
      <c r="H90" s="351" t="s">
        <v>294</v>
      </c>
      <c r="I90" s="378" t="s">
        <v>2077</v>
      </c>
      <c r="J90" s="148">
        <v>18</v>
      </c>
      <c r="K90" s="352" t="s">
        <v>1943</v>
      </c>
      <c r="L90" s="352" t="s">
        <v>1944</v>
      </c>
      <c r="M90" s="353" t="s">
        <v>294</v>
      </c>
      <c r="N90" s="378" t="s">
        <v>2077</v>
      </c>
      <c r="O90" s="148">
        <v>18</v>
      </c>
      <c r="P90" s="448">
        <v>2021004250599</v>
      </c>
      <c r="Q90" s="354" t="s">
        <v>1799</v>
      </c>
      <c r="R90" s="447">
        <v>1905028</v>
      </c>
      <c r="S90" s="158" t="s">
        <v>2070</v>
      </c>
      <c r="T90" s="355" t="s">
        <v>2071</v>
      </c>
      <c r="U90" s="355" t="s">
        <v>2052</v>
      </c>
      <c r="V90" s="148">
        <v>4</v>
      </c>
      <c r="W90" s="355" t="s">
        <v>2209</v>
      </c>
      <c r="X90" s="458" t="s">
        <v>1757</v>
      </c>
      <c r="Y90" s="148" t="s">
        <v>3841</v>
      </c>
      <c r="Z90" s="148" t="s">
        <v>2965</v>
      </c>
      <c r="AA90" s="367" t="s">
        <v>4160</v>
      </c>
      <c r="AB90" s="390" t="s">
        <v>1802</v>
      </c>
      <c r="AC90" s="378" t="s">
        <v>4161</v>
      </c>
      <c r="AD90" s="352" t="s">
        <v>1534</v>
      </c>
      <c r="AE90" s="352" t="s">
        <v>1536</v>
      </c>
      <c r="AF90" s="352" t="s">
        <v>1945</v>
      </c>
      <c r="AG90" s="368" t="s">
        <v>4162</v>
      </c>
      <c r="AH90" s="368" t="s">
        <v>4163</v>
      </c>
      <c r="AI90" s="468"/>
      <c r="AJ90" s="158">
        <v>6</v>
      </c>
      <c r="AK90" s="361" t="s">
        <v>1664</v>
      </c>
      <c r="AL90" s="461">
        <v>52</v>
      </c>
      <c r="AM90" s="453">
        <v>18</v>
      </c>
      <c r="AN90" s="366" t="b">
        <f t="shared" si="5"/>
        <v>1</v>
      </c>
      <c r="AO90" s="370">
        <v>9</v>
      </c>
      <c r="AP90" s="370">
        <v>9</v>
      </c>
      <c r="AQ90" s="352">
        <v>0</v>
      </c>
      <c r="AR90" s="352">
        <v>0</v>
      </c>
      <c r="AS90" s="372" t="s">
        <v>4165</v>
      </c>
      <c r="AT90" s="148" t="s">
        <v>4129</v>
      </c>
      <c r="AU90" s="439">
        <f t="shared" si="6"/>
        <v>105194320</v>
      </c>
      <c r="AV90" s="454">
        <f t="shared" si="7"/>
        <v>0</v>
      </c>
      <c r="AW90" s="455">
        <f t="shared" si="8"/>
        <v>0</v>
      </c>
      <c r="AX90" s="456">
        <f t="shared" si="9"/>
        <v>105194320</v>
      </c>
      <c r="AY90" s="457"/>
      <c r="AZ90" s="424">
        <v>0</v>
      </c>
      <c r="BA90" s="424">
        <v>0</v>
      </c>
      <c r="BB90" s="424">
        <v>0</v>
      </c>
      <c r="BC90" s="424">
        <v>0</v>
      </c>
      <c r="BD90" s="424">
        <v>0</v>
      </c>
      <c r="BE90" s="424">
        <v>0</v>
      </c>
      <c r="BF90" s="417">
        <v>0</v>
      </c>
      <c r="BG90" s="417">
        <v>0</v>
      </c>
      <c r="BH90" s="417">
        <v>0</v>
      </c>
      <c r="BI90" s="417">
        <v>0</v>
      </c>
      <c r="BJ90" s="417">
        <v>0</v>
      </c>
      <c r="BK90" s="417">
        <v>0</v>
      </c>
      <c r="BL90" s="417">
        <v>0</v>
      </c>
      <c r="BM90" s="417">
        <v>0</v>
      </c>
      <c r="BN90" s="417">
        <v>0</v>
      </c>
      <c r="BO90" s="417">
        <v>0</v>
      </c>
      <c r="BP90" s="417">
        <v>0</v>
      </c>
      <c r="BQ90" s="417">
        <v>0</v>
      </c>
      <c r="BR90" s="417">
        <v>0</v>
      </c>
      <c r="BS90" s="417">
        <v>0</v>
      </c>
      <c r="BT90" s="417">
        <v>0</v>
      </c>
      <c r="BU90" s="417">
        <v>0</v>
      </c>
      <c r="BV90" s="417">
        <v>0</v>
      </c>
      <c r="BW90" s="417">
        <v>0</v>
      </c>
      <c r="BX90" s="417">
        <v>0</v>
      </c>
      <c r="BY90" s="417">
        <v>0</v>
      </c>
      <c r="BZ90" s="417">
        <v>0</v>
      </c>
      <c r="CA90" s="417">
        <v>0</v>
      </c>
      <c r="CB90" s="417">
        <v>0</v>
      </c>
      <c r="CC90" s="417">
        <v>0</v>
      </c>
      <c r="CD90" s="417">
        <v>0</v>
      </c>
      <c r="CE90" s="417">
        <v>0</v>
      </c>
      <c r="CF90" s="417">
        <v>0</v>
      </c>
      <c r="CG90" s="417">
        <v>0</v>
      </c>
      <c r="CH90" s="417">
        <v>0</v>
      </c>
      <c r="CI90" s="417">
        <v>0</v>
      </c>
      <c r="CJ90" s="417">
        <v>0</v>
      </c>
      <c r="CK90" s="417">
        <v>0</v>
      </c>
      <c r="CL90" s="417">
        <v>0</v>
      </c>
      <c r="CM90" s="420">
        <v>0</v>
      </c>
      <c r="CN90" s="420">
        <v>0</v>
      </c>
      <c r="CO90" s="420">
        <v>105194320</v>
      </c>
      <c r="CP90" s="420">
        <v>0</v>
      </c>
    </row>
    <row r="91" spans="1:94" s="440" customFormat="1" ht="99.95" customHeight="1" x14ac:dyDescent="0.25">
      <c r="A91" s="167">
        <v>19</v>
      </c>
      <c r="B91" s="167" t="s">
        <v>30</v>
      </c>
      <c r="C91" s="167">
        <v>1905</v>
      </c>
      <c r="D91" s="167" t="s">
        <v>1784</v>
      </c>
      <c r="E91" s="350" t="s">
        <v>33</v>
      </c>
      <c r="F91" s="167" t="s">
        <v>1659</v>
      </c>
      <c r="G91" s="368">
        <v>64</v>
      </c>
      <c r="H91" s="351" t="s">
        <v>294</v>
      </c>
      <c r="I91" s="378" t="s">
        <v>2077</v>
      </c>
      <c r="J91" s="148">
        <v>18</v>
      </c>
      <c r="K91" s="352" t="s">
        <v>1943</v>
      </c>
      <c r="L91" s="352" t="s">
        <v>1944</v>
      </c>
      <c r="M91" s="353" t="s">
        <v>294</v>
      </c>
      <c r="N91" s="378" t="s">
        <v>2077</v>
      </c>
      <c r="O91" s="148">
        <v>18</v>
      </c>
      <c r="P91" s="448">
        <v>2021004250599</v>
      </c>
      <c r="Q91" s="354" t="s">
        <v>1799</v>
      </c>
      <c r="R91" s="447">
        <v>1905028</v>
      </c>
      <c r="S91" s="158" t="s">
        <v>2070</v>
      </c>
      <c r="T91" s="355" t="s">
        <v>2071</v>
      </c>
      <c r="U91" s="355" t="s">
        <v>2052</v>
      </c>
      <c r="V91" s="148">
        <v>4</v>
      </c>
      <c r="W91" s="355" t="s">
        <v>2209</v>
      </c>
      <c r="X91" s="458" t="s">
        <v>1757</v>
      </c>
      <c r="Y91" s="148" t="s">
        <v>3841</v>
      </c>
      <c r="Z91" s="148" t="s">
        <v>2965</v>
      </c>
      <c r="AA91" s="367" t="s">
        <v>4160</v>
      </c>
      <c r="AB91" s="390" t="s">
        <v>1801</v>
      </c>
      <c r="AC91" s="378" t="s">
        <v>4161</v>
      </c>
      <c r="AD91" s="352" t="s">
        <v>1534</v>
      </c>
      <c r="AE91" s="352" t="s">
        <v>1536</v>
      </c>
      <c r="AF91" s="352" t="s">
        <v>1945</v>
      </c>
      <c r="AG91" s="368" t="s">
        <v>4162</v>
      </c>
      <c r="AH91" s="368" t="s">
        <v>4163</v>
      </c>
      <c r="AI91" s="468"/>
      <c r="AJ91" s="158">
        <v>6</v>
      </c>
      <c r="AK91" s="361" t="s">
        <v>1664</v>
      </c>
      <c r="AL91" s="461">
        <v>52</v>
      </c>
      <c r="AM91" s="453">
        <v>10</v>
      </c>
      <c r="AN91" s="366" t="b">
        <f t="shared" si="5"/>
        <v>1</v>
      </c>
      <c r="AO91" s="370">
        <v>5</v>
      </c>
      <c r="AP91" s="370">
        <v>5</v>
      </c>
      <c r="AQ91" s="352">
        <v>0</v>
      </c>
      <c r="AR91" s="352">
        <v>0</v>
      </c>
      <c r="AS91" s="372" t="s">
        <v>4166</v>
      </c>
      <c r="AT91" s="148" t="s">
        <v>4129</v>
      </c>
      <c r="AU91" s="439">
        <f t="shared" si="6"/>
        <v>52597160</v>
      </c>
      <c r="AV91" s="454">
        <f t="shared" si="7"/>
        <v>0</v>
      </c>
      <c r="AW91" s="455">
        <f t="shared" si="8"/>
        <v>0</v>
      </c>
      <c r="AX91" s="456">
        <f t="shared" si="9"/>
        <v>52597160</v>
      </c>
      <c r="AY91" s="457"/>
      <c r="AZ91" s="424">
        <v>0</v>
      </c>
      <c r="BA91" s="424">
        <v>0</v>
      </c>
      <c r="BB91" s="424">
        <v>0</v>
      </c>
      <c r="BC91" s="424">
        <v>0</v>
      </c>
      <c r="BD91" s="424">
        <v>0</v>
      </c>
      <c r="BE91" s="424">
        <v>0</v>
      </c>
      <c r="BF91" s="417">
        <v>0</v>
      </c>
      <c r="BG91" s="417">
        <v>0</v>
      </c>
      <c r="BH91" s="417">
        <v>0</v>
      </c>
      <c r="BI91" s="417">
        <v>0</v>
      </c>
      <c r="BJ91" s="417">
        <v>0</v>
      </c>
      <c r="BK91" s="417">
        <v>0</v>
      </c>
      <c r="BL91" s="417">
        <v>0</v>
      </c>
      <c r="BM91" s="417">
        <v>0</v>
      </c>
      <c r="BN91" s="417">
        <v>0</v>
      </c>
      <c r="BO91" s="417">
        <v>0</v>
      </c>
      <c r="BP91" s="417">
        <v>0</v>
      </c>
      <c r="BQ91" s="417">
        <v>0</v>
      </c>
      <c r="BR91" s="417">
        <v>0</v>
      </c>
      <c r="BS91" s="417">
        <v>0</v>
      </c>
      <c r="BT91" s="417">
        <v>0</v>
      </c>
      <c r="BU91" s="417">
        <v>0</v>
      </c>
      <c r="BV91" s="417">
        <v>0</v>
      </c>
      <c r="BW91" s="417">
        <v>0</v>
      </c>
      <c r="BX91" s="417">
        <v>0</v>
      </c>
      <c r="BY91" s="417">
        <v>0</v>
      </c>
      <c r="BZ91" s="417">
        <v>0</v>
      </c>
      <c r="CA91" s="417">
        <v>0</v>
      </c>
      <c r="CB91" s="417">
        <v>0</v>
      </c>
      <c r="CC91" s="417">
        <v>0</v>
      </c>
      <c r="CD91" s="417">
        <v>0</v>
      </c>
      <c r="CE91" s="417">
        <v>0</v>
      </c>
      <c r="CF91" s="417">
        <v>0</v>
      </c>
      <c r="CG91" s="417">
        <v>0</v>
      </c>
      <c r="CH91" s="417">
        <v>0</v>
      </c>
      <c r="CI91" s="417">
        <v>0</v>
      </c>
      <c r="CJ91" s="417">
        <v>0</v>
      </c>
      <c r="CK91" s="417">
        <v>0</v>
      </c>
      <c r="CL91" s="417">
        <v>0</v>
      </c>
      <c r="CM91" s="420">
        <v>0</v>
      </c>
      <c r="CN91" s="420">
        <v>0</v>
      </c>
      <c r="CO91" s="420">
        <v>52597160</v>
      </c>
      <c r="CP91" s="420">
        <v>0</v>
      </c>
    </row>
    <row r="92" spans="1:94" s="440" customFormat="1" ht="99.95" customHeight="1" x14ac:dyDescent="0.25">
      <c r="A92" s="167">
        <v>19</v>
      </c>
      <c r="B92" s="167" t="s">
        <v>30</v>
      </c>
      <c r="C92" s="167">
        <v>1905</v>
      </c>
      <c r="D92" s="167" t="s">
        <v>1784</v>
      </c>
      <c r="E92" s="350" t="s">
        <v>33</v>
      </c>
      <c r="F92" s="167" t="s">
        <v>1659</v>
      </c>
      <c r="G92" s="368">
        <v>64</v>
      </c>
      <c r="H92" s="351" t="s">
        <v>294</v>
      </c>
      <c r="I92" s="378" t="s">
        <v>2077</v>
      </c>
      <c r="J92" s="148">
        <v>18</v>
      </c>
      <c r="K92" s="352" t="s">
        <v>1943</v>
      </c>
      <c r="L92" s="352" t="s">
        <v>1944</v>
      </c>
      <c r="M92" s="353" t="s">
        <v>294</v>
      </c>
      <c r="N92" s="378" t="s">
        <v>2077</v>
      </c>
      <c r="O92" s="148">
        <v>18</v>
      </c>
      <c r="P92" s="448">
        <v>2021004250599</v>
      </c>
      <c r="Q92" s="354" t="s">
        <v>1799</v>
      </c>
      <c r="R92" s="447">
        <v>1905028</v>
      </c>
      <c r="S92" s="158" t="s">
        <v>2070</v>
      </c>
      <c r="T92" s="355" t="s">
        <v>2071</v>
      </c>
      <c r="U92" s="355" t="s">
        <v>2052</v>
      </c>
      <c r="V92" s="148">
        <v>4</v>
      </c>
      <c r="W92" s="355" t="s">
        <v>2209</v>
      </c>
      <c r="X92" s="458" t="s">
        <v>1757</v>
      </c>
      <c r="Y92" s="148" t="s">
        <v>3841</v>
      </c>
      <c r="Z92" s="148" t="s">
        <v>2965</v>
      </c>
      <c r="AA92" s="367" t="s">
        <v>4160</v>
      </c>
      <c r="AB92" s="390" t="s">
        <v>1800</v>
      </c>
      <c r="AC92" s="378" t="s">
        <v>4161</v>
      </c>
      <c r="AD92" s="352" t="s">
        <v>1534</v>
      </c>
      <c r="AE92" s="352" t="s">
        <v>1536</v>
      </c>
      <c r="AF92" s="352" t="s">
        <v>1945</v>
      </c>
      <c r="AG92" s="368" t="s">
        <v>4162</v>
      </c>
      <c r="AH92" s="368" t="s">
        <v>4163</v>
      </c>
      <c r="AI92" s="468"/>
      <c r="AJ92" s="158">
        <v>6</v>
      </c>
      <c r="AK92" s="361" t="s">
        <v>1664</v>
      </c>
      <c r="AL92" s="461">
        <v>14</v>
      </c>
      <c r="AM92" s="453">
        <v>6</v>
      </c>
      <c r="AN92" s="366" t="b">
        <f t="shared" si="5"/>
        <v>1</v>
      </c>
      <c r="AO92" s="370">
        <v>2</v>
      </c>
      <c r="AP92" s="370">
        <v>4</v>
      </c>
      <c r="AQ92" s="352">
        <v>0</v>
      </c>
      <c r="AR92" s="352">
        <v>0</v>
      </c>
      <c r="AS92" s="372" t="s">
        <v>4166</v>
      </c>
      <c r="AT92" s="148" t="s">
        <v>4129</v>
      </c>
      <c r="AU92" s="439">
        <f t="shared" si="6"/>
        <v>52597160</v>
      </c>
      <c r="AV92" s="454">
        <f t="shared" si="7"/>
        <v>0</v>
      </c>
      <c r="AW92" s="455">
        <f t="shared" si="8"/>
        <v>0</v>
      </c>
      <c r="AX92" s="456">
        <f t="shared" si="9"/>
        <v>52597160</v>
      </c>
      <c r="AY92" s="457"/>
      <c r="AZ92" s="424">
        <v>0</v>
      </c>
      <c r="BA92" s="424">
        <v>0</v>
      </c>
      <c r="BB92" s="424">
        <v>0</v>
      </c>
      <c r="BC92" s="424">
        <v>0</v>
      </c>
      <c r="BD92" s="424">
        <v>0</v>
      </c>
      <c r="BE92" s="424">
        <v>0</v>
      </c>
      <c r="BF92" s="417">
        <v>0</v>
      </c>
      <c r="BG92" s="417">
        <v>0</v>
      </c>
      <c r="BH92" s="417">
        <v>0</v>
      </c>
      <c r="BI92" s="417">
        <v>0</v>
      </c>
      <c r="BJ92" s="417">
        <v>0</v>
      </c>
      <c r="BK92" s="417">
        <v>0</v>
      </c>
      <c r="BL92" s="417">
        <v>0</v>
      </c>
      <c r="BM92" s="417">
        <v>0</v>
      </c>
      <c r="BN92" s="417">
        <v>0</v>
      </c>
      <c r="BO92" s="417">
        <v>0</v>
      </c>
      <c r="BP92" s="417">
        <v>0</v>
      </c>
      <c r="BQ92" s="417">
        <v>0</v>
      </c>
      <c r="BR92" s="417">
        <v>0</v>
      </c>
      <c r="BS92" s="417">
        <v>0</v>
      </c>
      <c r="BT92" s="417">
        <v>0</v>
      </c>
      <c r="BU92" s="417">
        <v>0</v>
      </c>
      <c r="BV92" s="417">
        <v>0</v>
      </c>
      <c r="BW92" s="417">
        <v>0</v>
      </c>
      <c r="BX92" s="417">
        <v>0</v>
      </c>
      <c r="BY92" s="417">
        <v>0</v>
      </c>
      <c r="BZ92" s="417">
        <v>0</v>
      </c>
      <c r="CA92" s="417">
        <v>0</v>
      </c>
      <c r="CB92" s="417">
        <v>0</v>
      </c>
      <c r="CC92" s="417">
        <v>0</v>
      </c>
      <c r="CD92" s="417">
        <v>0</v>
      </c>
      <c r="CE92" s="417">
        <v>0</v>
      </c>
      <c r="CF92" s="417">
        <v>0</v>
      </c>
      <c r="CG92" s="417">
        <v>0</v>
      </c>
      <c r="CH92" s="417">
        <v>0</v>
      </c>
      <c r="CI92" s="417">
        <v>0</v>
      </c>
      <c r="CJ92" s="417">
        <v>0</v>
      </c>
      <c r="CK92" s="417">
        <v>0</v>
      </c>
      <c r="CL92" s="417">
        <v>0</v>
      </c>
      <c r="CM92" s="420">
        <v>0</v>
      </c>
      <c r="CN92" s="420">
        <v>0</v>
      </c>
      <c r="CO92" s="420">
        <v>52597160</v>
      </c>
      <c r="CP92" s="420">
        <v>0</v>
      </c>
    </row>
    <row r="93" spans="1:94" s="440" customFormat="1" ht="99.95" customHeight="1" x14ac:dyDescent="0.25">
      <c r="A93" s="167">
        <v>19</v>
      </c>
      <c r="B93" s="167" t="s">
        <v>30</v>
      </c>
      <c r="C93" s="167">
        <v>1905</v>
      </c>
      <c r="D93" s="167" t="s">
        <v>1784</v>
      </c>
      <c r="E93" s="350" t="s">
        <v>33</v>
      </c>
      <c r="F93" s="167" t="s">
        <v>1659</v>
      </c>
      <c r="G93" s="368">
        <v>65</v>
      </c>
      <c r="H93" s="351" t="s">
        <v>297</v>
      </c>
      <c r="I93" s="378" t="s">
        <v>2077</v>
      </c>
      <c r="J93" s="148">
        <v>5</v>
      </c>
      <c r="K93" s="352" t="s">
        <v>1943</v>
      </c>
      <c r="L93" s="352" t="s">
        <v>1944</v>
      </c>
      <c r="M93" s="353" t="s">
        <v>1946</v>
      </c>
      <c r="N93" s="378" t="s">
        <v>2077</v>
      </c>
      <c r="O93" s="148">
        <v>5</v>
      </c>
      <c r="P93" s="448">
        <v>2021004250599</v>
      </c>
      <c r="Q93" s="354" t="s">
        <v>1799</v>
      </c>
      <c r="R93" s="447">
        <v>1905028</v>
      </c>
      <c r="S93" s="158" t="s">
        <v>2070</v>
      </c>
      <c r="T93" s="355" t="s">
        <v>2071</v>
      </c>
      <c r="U93" s="355" t="s">
        <v>2052</v>
      </c>
      <c r="V93" s="148">
        <v>4</v>
      </c>
      <c r="W93" s="355" t="s">
        <v>2209</v>
      </c>
      <c r="X93" s="458" t="s">
        <v>1757</v>
      </c>
      <c r="Y93" s="396"/>
      <c r="Z93" s="396"/>
      <c r="AA93" s="367" t="s">
        <v>4167</v>
      </c>
      <c r="AB93" s="390" t="s">
        <v>1806</v>
      </c>
      <c r="AC93" s="432"/>
      <c r="AD93" s="396" t="s">
        <v>1518</v>
      </c>
      <c r="AE93" s="396" t="s">
        <v>1522</v>
      </c>
      <c r="AF93" s="396" t="s">
        <v>1945</v>
      </c>
      <c r="AG93" s="374"/>
      <c r="AH93" s="374"/>
      <c r="AI93" s="468"/>
      <c r="AJ93" s="158">
        <v>6</v>
      </c>
      <c r="AK93" s="361" t="s">
        <v>1664</v>
      </c>
      <c r="AL93" s="461">
        <v>15</v>
      </c>
      <c r="AM93" s="453">
        <v>0</v>
      </c>
      <c r="AN93" s="366" t="b">
        <f t="shared" si="5"/>
        <v>1</v>
      </c>
      <c r="AO93" s="370">
        <v>0</v>
      </c>
      <c r="AP93" s="370">
        <v>0</v>
      </c>
      <c r="AQ93" s="352">
        <v>0</v>
      </c>
      <c r="AR93" s="352">
        <v>0</v>
      </c>
      <c r="AS93" s="377"/>
      <c r="AT93" s="148" t="s">
        <v>4129</v>
      </c>
      <c r="AU93" s="439">
        <f t="shared" si="6"/>
        <v>0</v>
      </c>
      <c r="AV93" s="454">
        <f t="shared" si="7"/>
        <v>0</v>
      </c>
      <c r="AW93" s="455">
        <f t="shared" si="8"/>
        <v>0</v>
      </c>
      <c r="AX93" s="456">
        <f t="shared" si="9"/>
        <v>0</v>
      </c>
      <c r="AY93" s="457"/>
      <c r="AZ93" s="424">
        <v>0</v>
      </c>
      <c r="BA93" s="424">
        <v>0</v>
      </c>
      <c r="BB93" s="424">
        <v>0</v>
      </c>
      <c r="BC93" s="424">
        <v>0</v>
      </c>
      <c r="BD93" s="424">
        <v>0</v>
      </c>
      <c r="BE93" s="424">
        <v>0</v>
      </c>
      <c r="BF93" s="417">
        <v>0</v>
      </c>
      <c r="BG93" s="417">
        <v>0</v>
      </c>
      <c r="BH93" s="417">
        <v>0</v>
      </c>
      <c r="BI93" s="417">
        <v>0</v>
      </c>
      <c r="BJ93" s="417">
        <v>0</v>
      </c>
      <c r="BK93" s="417">
        <v>0</v>
      </c>
      <c r="BL93" s="417">
        <v>0</v>
      </c>
      <c r="BM93" s="417">
        <v>0</v>
      </c>
      <c r="BN93" s="417">
        <v>0</v>
      </c>
      <c r="BO93" s="417">
        <v>0</v>
      </c>
      <c r="BP93" s="417">
        <v>0</v>
      </c>
      <c r="BQ93" s="417">
        <v>0</v>
      </c>
      <c r="BR93" s="417">
        <v>0</v>
      </c>
      <c r="BS93" s="417">
        <v>0</v>
      </c>
      <c r="BT93" s="417">
        <v>0</v>
      </c>
      <c r="BU93" s="417">
        <v>0</v>
      </c>
      <c r="BV93" s="417">
        <v>0</v>
      </c>
      <c r="BW93" s="417">
        <v>0</v>
      </c>
      <c r="BX93" s="417">
        <v>0</v>
      </c>
      <c r="BY93" s="417">
        <v>0</v>
      </c>
      <c r="BZ93" s="417">
        <v>0</v>
      </c>
      <c r="CA93" s="417">
        <v>0</v>
      </c>
      <c r="CB93" s="417">
        <v>0</v>
      </c>
      <c r="CC93" s="417">
        <v>0</v>
      </c>
      <c r="CD93" s="417">
        <v>0</v>
      </c>
      <c r="CE93" s="417">
        <v>0</v>
      </c>
      <c r="CF93" s="417">
        <v>0</v>
      </c>
      <c r="CG93" s="417">
        <v>0</v>
      </c>
      <c r="CH93" s="417">
        <v>0</v>
      </c>
      <c r="CI93" s="417">
        <v>0</v>
      </c>
      <c r="CJ93" s="417">
        <v>0</v>
      </c>
      <c r="CK93" s="417">
        <v>0</v>
      </c>
      <c r="CL93" s="417">
        <v>0</v>
      </c>
      <c r="CM93" s="420">
        <v>0</v>
      </c>
      <c r="CN93" s="420">
        <v>0</v>
      </c>
      <c r="CO93" s="420">
        <v>0</v>
      </c>
      <c r="CP93" s="420">
        <v>0</v>
      </c>
    </row>
    <row r="94" spans="1:94" s="440" customFormat="1" ht="99.95" customHeight="1" x14ac:dyDescent="0.25">
      <c r="A94" s="167">
        <v>19</v>
      </c>
      <c r="B94" s="167" t="s">
        <v>30</v>
      </c>
      <c r="C94" s="167">
        <v>1905</v>
      </c>
      <c r="D94" s="167" t="s">
        <v>1784</v>
      </c>
      <c r="E94" s="350" t="s">
        <v>33</v>
      </c>
      <c r="F94" s="167" t="s">
        <v>1659</v>
      </c>
      <c r="G94" s="368">
        <v>65</v>
      </c>
      <c r="H94" s="351" t="s">
        <v>297</v>
      </c>
      <c r="I94" s="378" t="s">
        <v>2077</v>
      </c>
      <c r="J94" s="148">
        <v>5</v>
      </c>
      <c r="K94" s="352" t="s">
        <v>1943</v>
      </c>
      <c r="L94" s="352" t="s">
        <v>1944</v>
      </c>
      <c r="M94" s="353" t="s">
        <v>1946</v>
      </c>
      <c r="N94" s="378" t="s">
        <v>2077</v>
      </c>
      <c r="O94" s="148">
        <v>5</v>
      </c>
      <c r="P94" s="448">
        <v>2021004250599</v>
      </c>
      <c r="Q94" s="354" t="s">
        <v>1799</v>
      </c>
      <c r="R94" s="447">
        <v>1905028</v>
      </c>
      <c r="S94" s="158" t="s">
        <v>2070</v>
      </c>
      <c r="T94" s="355" t="s">
        <v>2071</v>
      </c>
      <c r="U94" s="355" t="s">
        <v>2052</v>
      </c>
      <c r="V94" s="148">
        <v>4</v>
      </c>
      <c r="W94" s="355" t="s">
        <v>2209</v>
      </c>
      <c r="X94" s="458" t="s">
        <v>1757</v>
      </c>
      <c r="Y94" s="148" t="s">
        <v>3841</v>
      </c>
      <c r="Z94" s="148" t="s">
        <v>2965</v>
      </c>
      <c r="AA94" s="367" t="s">
        <v>4167</v>
      </c>
      <c r="AB94" s="390" t="s">
        <v>1947</v>
      </c>
      <c r="AC94" s="378" t="s">
        <v>4161</v>
      </c>
      <c r="AD94" s="352" t="s">
        <v>1534</v>
      </c>
      <c r="AE94" s="352" t="s">
        <v>1536</v>
      </c>
      <c r="AF94" s="352" t="s">
        <v>1945</v>
      </c>
      <c r="AG94" s="368" t="s">
        <v>4162</v>
      </c>
      <c r="AH94" s="368" t="s">
        <v>4168</v>
      </c>
      <c r="AI94" s="468"/>
      <c r="AJ94" s="158">
        <v>6</v>
      </c>
      <c r="AK94" s="361" t="s">
        <v>1664</v>
      </c>
      <c r="AL94" s="461">
        <v>15</v>
      </c>
      <c r="AM94" s="453">
        <v>5</v>
      </c>
      <c r="AN94" s="366" t="b">
        <f t="shared" si="5"/>
        <v>1</v>
      </c>
      <c r="AO94" s="370">
        <v>2</v>
      </c>
      <c r="AP94" s="370">
        <v>3</v>
      </c>
      <c r="AQ94" s="352">
        <v>0</v>
      </c>
      <c r="AR94" s="352">
        <v>0</v>
      </c>
      <c r="AS94" s="372" t="s">
        <v>4169</v>
      </c>
      <c r="AT94" s="148" t="s">
        <v>4129</v>
      </c>
      <c r="AU94" s="439">
        <f t="shared" si="6"/>
        <v>52597160</v>
      </c>
      <c r="AV94" s="454">
        <f t="shared" si="7"/>
        <v>0</v>
      </c>
      <c r="AW94" s="455">
        <f t="shared" si="8"/>
        <v>0</v>
      </c>
      <c r="AX94" s="456">
        <f t="shared" si="9"/>
        <v>52597160</v>
      </c>
      <c r="AY94" s="457"/>
      <c r="AZ94" s="424">
        <v>0</v>
      </c>
      <c r="BA94" s="424">
        <v>0</v>
      </c>
      <c r="BB94" s="424">
        <v>0</v>
      </c>
      <c r="BC94" s="424">
        <v>0</v>
      </c>
      <c r="BD94" s="424">
        <v>0</v>
      </c>
      <c r="BE94" s="424">
        <v>0</v>
      </c>
      <c r="BF94" s="417">
        <v>0</v>
      </c>
      <c r="BG94" s="417">
        <v>0</v>
      </c>
      <c r="BH94" s="417">
        <v>0</v>
      </c>
      <c r="BI94" s="417">
        <v>0</v>
      </c>
      <c r="BJ94" s="417">
        <v>0</v>
      </c>
      <c r="BK94" s="417">
        <v>0</v>
      </c>
      <c r="BL94" s="417">
        <v>0</v>
      </c>
      <c r="BM94" s="417">
        <v>0</v>
      </c>
      <c r="BN94" s="417">
        <v>0</v>
      </c>
      <c r="BO94" s="417">
        <v>0</v>
      </c>
      <c r="BP94" s="417">
        <v>0</v>
      </c>
      <c r="BQ94" s="417">
        <v>0</v>
      </c>
      <c r="BR94" s="417">
        <v>0</v>
      </c>
      <c r="BS94" s="417">
        <v>0</v>
      </c>
      <c r="BT94" s="417">
        <v>0</v>
      </c>
      <c r="BU94" s="417">
        <v>0</v>
      </c>
      <c r="BV94" s="417">
        <v>0</v>
      </c>
      <c r="BW94" s="417">
        <v>0</v>
      </c>
      <c r="BX94" s="417">
        <v>0</v>
      </c>
      <c r="BY94" s="417">
        <v>0</v>
      </c>
      <c r="BZ94" s="417">
        <v>0</v>
      </c>
      <c r="CA94" s="417">
        <v>0</v>
      </c>
      <c r="CB94" s="417">
        <v>0</v>
      </c>
      <c r="CC94" s="417">
        <v>0</v>
      </c>
      <c r="CD94" s="417">
        <v>0</v>
      </c>
      <c r="CE94" s="417">
        <v>0</v>
      </c>
      <c r="CF94" s="417">
        <v>0</v>
      </c>
      <c r="CG94" s="417">
        <v>0</v>
      </c>
      <c r="CH94" s="417">
        <v>0</v>
      </c>
      <c r="CI94" s="417">
        <v>0</v>
      </c>
      <c r="CJ94" s="417">
        <v>0</v>
      </c>
      <c r="CK94" s="417">
        <v>0</v>
      </c>
      <c r="CL94" s="417">
        <v>0</v>
      </c>
      <c r="CM94" s="420">
        <v>0</v>
      </c>
      <c r="CN94" s="420">
        <v>0</v>
      </c>
      <c r="CO94" s="420">
        <v>52597160</v>
      </c>
      <c r="CP94" s="420">
        <v>0</v>
      </c>
    </row>
    <row r="95" spans="1:94" s="440" customFormat="1" ht="99.95" customHeight="1" x14ac:dyDescent="0.25">
      <c r="A95" s="167">
        <v>45</v>
      </c>
      <c r="B95" s="167" t="s">
        <v>548</v>
      </c>
      <c r="C95" s="167">
        <v>4599</v>
      </c>
      <c r="D95" s="167" t="s">
        <v>1754</v>
      </c>
      <c r="E95" s="350" t="s">
        <v>1740</v>
      </c>
      <c r="F95" s="167" t="s">
        <v>1755</v>
      </c>
      <c r="G95" s="368">
        <v>140</v>
      </c>
      <c r="H95" s="351" t="s">
        <v>1905</v>
      </c>
      <c r="I95" s="378" t="s">
        <v>2077</v>
      </c>
      <c r="J95" s="148">
        <v>15</v>
      </c>
      <c r="K95" s="352" t="s">
        <v>1948</v>
      </c>
      <c r="L95" s="352" t="s">
        <v>1974</v>
      </c>
      <c r="M95" s="353" t="s">
        <v>1975</v>
      </c>
      <c r="N95" s="378" t="s">
        <v>2077</v>
      </c>
      <c r="O95" s="148">
        <v>9</v>
      </c>
      <c r="P95" s="448">
        <v>2021004250591</v>
      </c>
      <c r="Q95" s="354" t="s">
        <v>1886</v>
      </c>
      <c r="R95" s="481">
        <v>4599018</v>
      </c>
      <c r="S95" s="481" t="s">
        <v>2158</v>
      </c>
      <c r="T95" s="355" t="s">
        <v>2168</v>
      </c>
      <c r="U95" s="355" t="s">
        <v>2052</v>
      </c>
      <c r="V95" s="148">
        <v>50</v>
      </c>
      <c r="W95" s="355" t="s">
        <v>2214</v>
      </c>
      <c r="X95" s="148" t="s">
        <v>1757</v>
      </c>
      <c r="Y95" s="148" t="s">
        <v>3841</v>
      </c>
      <c r="Z95" s="148" t="s">
        <v>2965</v>
      </c>
      <c r="AA95" s="367" t="s">
        <v>4225</v>
      </c>
      <c r="AB95" s="486" t="s">
        <v>4336</v>
      </c>
      <c r="AC95" s="378" t="s">
        <v>4226</v>
      </c>
      <c r="AD95" s="352" t="s">
        <v>1534</v>
      </c>
      <c r="AE95" s="352" t="s">
        <v>1536</v>
      </c>
      <c r="AF95" s="352" t="s">
        <v>1951</v>
      </c>
      <c r="AG95" s="368" t="s">
        <v>4052</v>
      </c>
      <c r="AH95" s="368" t="s">
        <v>4229</v>
      </c>
      <c r="AI95" s="468"/>
      <c r="AJ95" s="158">
        <v>6</v>
      </c>
      <c r="AK95" s="361" t="s">
        <v>1664</v>
      </c>
      <c r="AL95" s="461">
        <v>116</v>
      </c>
      <c r="AM95" s="453">
        <v>15</v>
      </c>
      <c r="AN95" s="366" t="b">
        <f t="shared" ref="AN95:AN126" si="10">_xlfn.IFNA(+AO95+AP95+AQ95+AR95=AM95,"ERROR")</f>
        <v>1</v>
      </c>
      <c r="AO95" s="370">
        <v>0</v>
      </c>
      <c r="AP95" s="370">
        <v>15</v>
      </c>
      <c r="AQ95" s="352">
        <v>0</v>
      </c>
      <c r="AR95" s="352">
        <v>0</v>
      </c>
      <c r="AS95" s="372" t="s">
        <v>4232</v>
      </c>
      <c r="AT95" s="148" t="s">
        <v>4129</v>
      </c>
      <c r="AU95" s="439">
        <f t="shared" ref="AU95:AU126" si="11">+AV95+AW95+AX95</f>
        <v>105194320</v>
      </c>
      <c r="AV95" s="454">
        <f t="shared" ref="AV95:AV126" si="12">+AZ95+BB95+BC95+BD95+BE95+BA95</f>
        <v>0</v>
      </c>
      <c r="AW95" s="455">
        <f t="shared" ref="AW95:AW126" si="13">SUM(BF95:CL95)</f>
        <v>0</v>
      </c>
      <c r="AX95" s="456">
        <f t="shared" ref="AX95:AX126" si="14">+CM95+CN95+CO95+CP95</f>
        <v>105194320</v>
      </c>
      <c r="AY95" s="457"/>
      <c r="AZ95" s="424">
        <v>0</v>
      </c>
      <c r="BA95" s="424">
        <v>0</v>
      </c>
      <c r="BB95" s="424">
        <v>0</v>
      </c>
      <c r="BC95" s="424">
        <v>0</v>
      </c>
      <c r="BD95" s="424">
        <v>0</v>
      </c>
      <c r="BE95" s="424">
        <v>0</v>
      </c>
      <c r="BF95" s="417">
        <v>0</v>
      </c>
      <c r="BG95" s="417">
        <v>0</v>
      </c>
      <c r="BH95" s="417">
        <v>0</v>
      </c>
      <c r="BI95" s="417">
        <v>0</v>
      </c>
      <c r="BJ95" s="417">
        <v>0</v>
      </c>
      <c r="BK95" s="417">
        <v>0</v>
      </c>
      <c r="BL95" s="417">
        <v>0</v>
      </c>
      <c r="BM95" s="417">
        <v>0</v>
      </c>
      <c r="BN95" s="417">
        <v>0</v>
      </c>
      <c r="BO95" s="417">
        <v>0</v>
      </c>
      <c r="BP95" s="417">
        <v>0</v>
      </c>
      <c r="BQ95" s="417">
        <v>0</v>
      </c>
      <c r="BR95" s="417">
        <v>0</v>
      </c>
      <c r="BS95" s="417">
        <v>0</v>
      </c>
      <c r="BT95" s="417">
        <v>0</v>
      </c>
      <c r="BU95" s="417">
        <v>0</v>
      </c>
      <c r="BV95" s="417">
        <v>0</v>
      </c>
      <c r="BW95" s="417">
        <v>0</v>
      </c>
      <c r="BX95" s="417">
        <v>0</v>
      </c>
      <c r="BY95" s="417">
        <v>0</v>
      </c>
      <c r="BZ95" s="417">
        <v>0</v>
      </c>
      <c r="CA95" s="417">
        <v>0</v>
      </c>
      <c r="CB95" s="417">
        <v>0</v>
      </c>
      <c r="CC95" s="417">
        <v>0</v>
      </c>
      <c r="CD95" s="417">
        <v>0</v>
      </c>
      <c r="CE95" s="417">
        <v>0</v>
      </c>
      <c r="CF95" s="417">
        <v>0</v>
      </c>
      <c r="CG95" s="417">
        <v>0</v>
      </c>
      <c r="CH95" s="417">
        <v>0</v>
      </c>
      <c r="CI95" s="417">
        <v>0</v>
      </c>
      <c r="CJ95" s="417">
        <v>0</v>
      </c>
      <c r="CK95" s="417">
        <v>0</v>
      </c>
      <c r="CL95" s="417">
        <v>0</v>
      </c>
      <c r="CM95" s="420">
        <v>0</v>
      </c>
      <c r="CN95" s="420">
        <v>0</v>
      </c>
      <c r="CO95" s="420">
        <v>105194320</v>
      </c>
      <c r="CP95" s="420">
        <v>0</v>
      </c>
    </row>
    <row r="96" spans="1:94" s="440" customFormat="1" ht="99.95" customHeight="1" x14ac:dyDescent="0.25">
      <c r="A96" s="167">
        <v>45</v>
      </c>
      <c r="B96" s="167" t="s">
        <v>548</v>
      </c>
      <c r="C96" s="167">
        <v>4599</v>
      </c>
      <c r="D96" s="167" t="s">
        <v>1754</v>
      </c>
      <c r="E96" s="350" t="s">
        <v>1740</v>
      </c>
      <c r="F96" s="167" t="s">
        <v>1755</v>
      </c>
      <c r="G96" s="368">
        <v>66</v>
      </c>
      <c r="H96" s="351" t="s">
        <v>1899</v>
      </c>
      <c r="I96" s="378" t="s">
        <v>2077</v>
      </c>
      <c r="J96" s="148">
        <v>1</v>
      </c>
      <c r="K96" s="352" t="s">
        <v>1948</v>
      </c>
      <c r="L96" s="352" t="s">
        <v>1949</v>
      </c>
      <c r="M96" s="353" t="s">
        <v>1950</v>
      </c>
      <c r="N96" s="378" t="s">
        <v>2077</v>
      </c>
      <c r="O96" s="148">
        <v>1</v>
      </c>
      <c r="P96" s="448">
        <v>2021004250591</v>
      </c>
      <c r="Q96" s="354" t="s">
        <v>1886</v>
      </c>
      <c r="R96" s="447">
        <v>4599031</v>
      </c>
      <c r="S96" s="158" t="s">
        <v>2166</v>
      </c>
      <c r="T96" s="355" t="s">
        <v>2044</v>
      </c>
      <c r="U96" s="355" t="s">
        <v>2167</v>
      </c>
      <c r="V96" s="148">
        <v>50</v>
      </c>
      <c r="W96" s="355" t="s">
        <v>2210</v>
      </c>
      <c r="X96" s="458" t="s">
        <v>1757</v>
      </c>
      <c r="Y96" s="373"/>
      <c r="Z96" s="373"/>
      <c r="AA96" s="367" t="s">
        <v>4170</v>
      </c>
      <c r="AB96" s="390" t="s">
        <v>1900</v>
      </c>
      <c r="AC96" s="377"/>
      <c r="AD96" s="396" t="s">
        <v>1534</v>
      </c>
      <c r="AE96" s="396" t="s">
        <v>1536</v>
      </c>
      <c r="AF96" s="396" t="s">
        <v>1951</v>
      </c>
      <c r="AG96" s="374"/>
      <c r="AH96" s="374"/>
      <c r="AI96" s="468"/>
      <c r="AJ96" s="158">
        <v>6</v>
      </c>
      <c r="AK96" s="361" t="s">
        <v>1664</v>
      </c>
      <c r="AL96" s="461">
        <v>20</v>
      </c>
      <c r="AM96" s="453">
        <v>0</v>
      </c>
      <c r="AN96" s="366" t="b">
        <f t="shared" si="10"/>
        <v>1</v>
      </c>
      <c r="AO96" s="370">
        <v>0</v>
      </c>
      <c r="AP96" s="370">
        <v>0</v>
      </c>
      <c r="AQ96" s="352">
        <v>0</v>
      </c>
      <c r="AR96" s="352">
        <v>0</v>
      </c>
      <c r="AS96" s="374"/>
      <c r="AT96" s="148" t="s">
        <v>4129</v>
      </c>
      <c r="AU96" s="439">
        <f t="shared" si="11"/>
        <v>0</v>
      </c>
      <c r="AV96" s="454">
        <f t="shared" si="12"/>
        <v>0</v>
      </c>
      <c r="AW96" s="455">
        <f t="shared" si="13"/>
        <v>0</v>
      </c>
      <c r="AX96" s="456">
        <f t="shared" si="14"/>
        <v>0</v>
      </c>
      <c r="AY96" s="457"/>
      <c r="AZ96" s="424">
        <v>0</v>
      </c>
      <c r="BA96" s="424">
        <v>0</v>
      </c>
      <c r="BB96" s="424">
        <v>0</v>
      </c>
      <c r="BC96" s="424">
        <v>0</v>
      </c>
      <c r="BD96" s="424">
        <v>0</v>
      </c>
      <c r="BE96" s="424">
        <v>0</v>
      </c>
      <c r="BF96" s="417">
        <v>0</v>
      </c>
      <c r="BG96" s="417">
        <v>0</v>
      </c>
      <c r="BH96" s="417">
        <v>0</v>
      </c>
      <c r="BI96" s="417">
        <v>0</v>
      </c>
      <c r="BJ96" s="417">
        <v>0</v>
      </c>
      <c r="BK96" s="417">
        <v>0</v>
      </c>
      <c r="BL96" s="417">
        <v>0</v>
      </c>
      <c r="BM96" s="417">
        <v>0</v>
      </c>
      <c r="BN96" s="417">
        <v>0</v>
      </c>
      <c r="BO96" s="417">
        <v>0</v>
      </c>
      <c r="BP96" s="417">
        <v>0</v>
      </c>
      <c r="BQ96" s="417">
        <v>0</v>
      </c>
      <c r="BR96" s="417">
        <v>0</v>
      </c>
      <c r="BS96" s="417">
        <v>0</v>
      </c>
      <c r="BT96" s="417">
        <v>0</v>
      </c>
      <c r="BU96" s="417">
        <v>0</v>
      </c>
      <c r="BV96" s="417">
        <v>0</v>
      </c>
      <c r="BW96" s="417">
        <v>0</v>
      </c>
      <c r="BX96" s="417">
        <v>0</v>
      </c>
      <c r="BY96" s="417">
        <v>0</v>
      </c>
      <c r="BZ96" s="417">
        <v>0</v>
      </c>
      <c r="CA96" s="417">
        <v>0</v>
      </c>
      <c r="CB96" s="417">
        <v>0</v>
      </c>
      <c r="CC96" s="417">
        <v>0</v>
      </c>
      <c r="CD96" s="417">
        <v>0</v>
      </c>
      <c r="CE96" s="417">
        <v>0</v>
      </c>
      <c r="CF96" s="417">
        <v>0</v>
      </c>
      <c r="CG96" s="417">
        <v>0</v>
      </c>
      <c r="CH96" s="417">
        <v>0</v>
      </c>
      <c r="CI96" s="417">
        <v>0</v>
      </c>
      <c r="CJ96" s="417">
        <v>0</v>
      </c>
      <c r="CK96" s="417">
        <v>0</v>
      </c>
      <c r="CL96" s="417">
        <v>0</v>
      </c>
      <c r="CM96" s="420">
        <v>0</v>
      </c>
      <c r="CN96" s="420">
        <v>0</v>
      </c>
      <c r="CO96" s="420">
        <v>0</v>
      </c>
      <c r="CP96" s="420">
        <v>0</v>
      </c>
    </row>
    <row r="97" spans="1:94" s="440" customFormat="1" ht="99.95" customHeight="1" x14ac:dyDescent="0.25">
      <c r="A97" s="167">
        <v>19</v>
      </c>
      <c r="B97" s="167" t="s">
        <v>30</v>
      </c>
      <c r="C97" s="167">
        <v>1905</v>
      </c>
      <c r="D97" s="167" t="s">
        <v>1784</v>
      </c>
      <c r="E97" s="350" t="s">
        <v>33</v>
      </c>
      <c r="F97" s="167" t="s">
        <v>1659</v>
      </c>
      <c r="G97" s="368">
        <v>67</v>
      </c>
      <c r="H97" s="351" t="s">
        <v>302</v>
      </c>
      <c r="I97" s="378" t="s">
        <v>2077</v>
      </c>
      <c r="J97" s="148">
        <v>10</v>
      </c>
      <c r="K97" s="352" t="s">
        <v>1943</v>
      </c>
      <c r="L97" s="352" t="s">
        <v>1944</v>
      </c>
      <c r="M97" s="353" t="s">
        <v>1952</v>
      </c>
      <c r="N97" s="378" t="s">
        <v>2077</v>
      </c>
      <c r="O97" s="148">
        <v>10</v>
      </c>
      <c r="P97" s="448">
        <v>2021004250599</v>
      </c>
      <c r="Q97" s="354" t="s">
        <v>1799</v>
      </c>
      <c r="R97" s="447">
        <v>1905028</v>
      </c>
      <c r="S97" s="158" t="s">
        <v>2070</v>
      </c>
      <c r="T97" s="355" t="s">
        <v>2071</v>
      </c>
      <c r="U97" s="355" t="s">
        <v>2052</v>
      </c>
      <c r="V97" s="148">
        <v>4</v>
      </c>
      <c r="W97" s="355" t="s">
        <v>2209</v>
      </c>
      <c r="X97" s="458" t="s">
        <v>1757</v>
      </c>
      <c r="Y97" s="148" t="s">
        <v>3841</v>
      </c>
      <c r="Z97" s="148" t="s">
        <v>2965</v>
      </c>
      <c r="AA97" s="367" t="s">
        <v>4174</v>
      </c>
      <c r="AB97" s="390" t="s">
        <v>1808</v>
      </c>
      <c r="AC97" s="378" t="s">
        <v>4175</v>
      </c>
      <c r="AD97" s="352" t="s">
        <v>1534</v>
      </c>
      <c r="AE97" s="352" t="s">
        <v>1535</v>
      </c>
      <c r="AF97" s="352" t="s">
        <v>1945</v>
      </c>
      <c r="AG97" s="368" t="s">
        <v>4162</v>
      </c>
      <c r="AH97" s="368" t="s">
        <v>4163</v>
      </c>
      <c r="AI97" s="468"/>
      <c r="AJ97" s="158">
        <v>6</v>
      </c>
      <c r="AK97" s="361" t="s">
        <v>1664</v>
      </c>
      <c r="AL97" s="461">
        <v>1</v>
      </c>
      <c r="AM97" s="453">
        <v>3</v>
      </c>
      <c r="AN97" s="366" t="b">
        <f t="shared" si="10"/>
        <v>1</v>
      </c>
      <c r="AO97" s="370">
        <v>0</v>
      </c>
      <c r="AP97" s="370">
        <v>3</v>
      </c>
      <c r="AQ97" s="352">
        <v>0</v>
      </c>
      <c r="AR97" s="352">
        <v>0</v>
      </c>
      <c r="AS97" s="372" t="s">
        <v>4176</v>
      </c>
      <c r="AT97" s="148" t="s">
        <v>4129</v>
      </c>
      <c r="AU97" s="439">
        <f t="shared" si="11"/>
        <v>73641056</v>
      </c>
      <c r="AV97" s="454">
        <f t="shared" si="12"/>
        <v>0</v>
      </c>
      <c r="AW97" s="455">
        <f t="shared" si="13"/>
        <v>0</v>
      </c>
      <c r="AX97" s="456">
        <f t="shared" si="14"/>
        <v>73641056</v>
      </c>
      <c r="AY97" s="457"/>
      <c r="AZ97" s="424">
        <v>0</v>
      </c>
      <c r="BA97" s="424">
        <v>0</v>
      </c>
      <c r="BB97" s="424">
        <v>0</v>
      </c>
      <c r="BC97" s="424">
        <v>0</v>
      </c>
      <c r="BD97" s="424">
        <v>0</v>
      </c>
      <c r="BE97" s="424">
        <v>0</v>
      </c>
      <c r="BF97" s="417">
        <v>0</v>
      </c>
      <c r="BG97" s="417">
        <v>0</v>
      </c>
      <c r="BH97" s="417">
        <v>0</v>
      </c>
      <c r="BI97" s="417">
        <v>0</v>
      </c>
      <c r="BJ97" s="417">
        <v>0</v>
      </c>
      <c r="BK97" s="417">
        <v>0</v>
      </c>
      <c r="BL97" s="417">
        <v>0</v>
      </c>
      <c r="BM97" s="417">
        <v>0</v>
      </c>
      <c r="BN97" s="417">
        <v>0</v>
      </c>
      <c r="BO97" s="417">
        <v>0</v>
      </c>
      <c r="BP97" s="417">
        <v>0</v>
      </c>
      <c r="BQ97" s="417">
        <v>0</v>
      </c>
      <c r="BR97" s="417">
        <v>0</v>
      </c>
      <c r="BS97" s="417">
        <v>0</v>
      </c>
      <c r="BT97" s="417">
        <v>0</v>
      </c>
      <c r="BU97" s="417">
        <v>0</v>
      </c>
      <c r="BV97" s="417">
        <v>0</v>
      </c>
      <c r="BW97" s="417">
        <v>0</v>
      </c>
      <c r="BX97" s="417">
        <v>0</v>
      </c>
      <c r="BY97" s="417">
        <v>0</v>
      </c>
      <c r="BZ97" s="417">
        <v>0</v>
      </c>
      <c r="CA97" s="417">
        <v>0</v>
      </c>
      <c r="CB97" s="417">
        <v>0</v>
      </c>
      <c r="CC97" s="417">
        <v>0</v>
      </c>
      <c r="CD97" s="417">
        <v>0</v>
      </c>
      <c r="CE97" s="417">
        <v>0</v>
      </c>
      <c r="CF97" s="417">
        <v>0</v>
      </c>
      <c r="CG97" s="417">
        <v>0</v>
      </c>
      <c r="CH97" s="417">
        <v>0</v>
      </c>
      <c r="CI97" s="417">
        <v>0</v>
      </c>
      <c r="CJ97" s="417">
        <v>0</v>
      </c>
      <c r="CK97" s="417">
        <v>0</v>
      </c>
      <c r="CL97" s="417">
        <v>0</v>
      </c>
      <c r="CM97" s="420">
        <v>0</v>
      </c>
      <c r="CN97" s="420">
        <v>0</v>
      </c>
      <c r="CO97" s="420">
        <v>73641056</v>
      </c>
      <c r="CP97" s="420">
        <v>0</v>
      </c>
    </row>
    <row r="98" spans="1:94" s="440" customFormat="1" ht="99.95" customHeight="1" x14ac:dyDescent="0.25">
      <c r="A98" s="167">
        <v>19</v>
      </c>
      <c r="B98" s="167" t="s">
        <v>30</v>
      </c>
      <c r="C98" s="167">
        <v>1905</v>
      </c>
      <c r="D98" s="167" t="s">
        <v>1784</v>
      </c>
      <c r="E98" s="350" t="s">
        <v>33</v>
      </c>
      <c r="F98" s="167" t="s">
        <v>1659</v>
      </c>
      <c r="G98" s="368">
        <v>67</v>
      </c>
      <c r="H98" s="351" t="s">
        <v>302</v>
      </c>
      <c r="I98" s="378" t="s">
        <v>2077</v>
      </c>
      <c r="J98" s="148">
        <v>10</v>
      </c>
      <c r="K98" s="352" t="s">
        <v>1943</v>
      </c>
      <c r="L98" s="352" t="s">
        <v>1944</v>
      </c>
      <c r="M98" s="353" t="s">
        <v>1952</v>
      </c>
      <c r="N98" s="378" t="s">
        <v>2077</v>
      </c>
      <c r="O98" s="148">
        <v>10</v>
      </c>
      <c r="P98" s="448">
        <v>2021004250599</v>
      </c>
      <c r="Q98" s="354" t="s">
        <v>1799</v>
      </c>
      <c r="R98" s="447">
        <v>1905028</v>
      </c>
      <c r="S98" s="158" t="s">
        <v>2070</v>
      </c>
      <c r="T98" s="355" t="s">
        <v>2071</v>
      </c>
      <c r="U98" s="355" t="s">
        <v>2052</v>
      </c>
      <c r="V98" s="148">
        <v>4</v>
      </c>
      <c r="W98" s="355" t="s">
        <v>2209</v>
      </c>
      <c r="X98" s="458" t="s">
        <v>1757</v>
      </c>
      <c r="Y98" s="373"/>
      <c r="Z98" s="373"/>
      <c r="AA98" s="367" t="s">
        <v>4174</v>
      </c>
      <c r="AB98" s="390" t="s">
        <v>1807</v>
      </c>
      <c r="AC98" s="432"/>
      <c r="AD98" s="396" t="s">
        <v>1533</v>
      </c>
      <c r="AE98" s="396" t="s">
        <v>1522</v>
      </c>
      <c r="AF98" s="396" t="s">
        <v>1945</v>
      </c>
      <c r="AG98" s="374"/>
      <c r="AH98" s="374"/>
      <c r="AI98" s="468"/>
      <c r="AJ98" s="158">
        <v>6</v>
      </c>
      <c r="AK98" s="361" t="s">
        <v>1664</v>
      </c>
      <c r="AL98" s="461">
        <v>52</v>
      </c>
      <c r="AM98" s="453">
        <v>0</v>
      </c>
      <c r="AN98" s="366" t="b">
        <f t="shared" si="10"/>
        <v>1</v>
      </c>
      <c r="AO98" s="370">
        <v>0</v>
      </c>
      <c r="AP98" s="370">
        <v>0</v>
      </c>
      <c r="AQ98" s="352">
        <v>0</v>
      </c>
      <c r="AR98" s="352">
        <v>0</v>
      </c>
      <c r="AS98" s="377"/>
      <c r="AT98" s="148" t="s">
        <v>4129</v>
      </c>
      <c r="AU98" s="439">
        <f t="shared" si="11"/>
        <v>0</v>
      </c>
      <c r="AV98" s="454">
        <f t="shared" si="12"/>
        <v>0</v>
      </c>
      <c r="AW98" s="455">
        <f t="shared" si="13"/>
        <v>0</v>
      </c>
      <c r="AX98" s="456">
        <f t="shared" si="14"/>
        <v>0</v>
      </c>
      <c r="AY98" s="457"/>
      <c r="AZ98" s="424">
        <v>0</v>
      </c>
      <c r="BA98" s="424">
        <v>0</v>
      </c>
      <c r="BB98" s="424">
        <v>0</v>
      </c>
      <c r="BC98" s="424">
        <v>0</v>
      </c>
      <c r="BD98" s="424">
        <v>0</v>
      </c>
      <c r="BE98" s="424">
        <v>0</v>
      </c>
      <c r="BF98" s="417">
        <v>0</v>
      </c>
      <c r="BG98" s="417">
        <v>0</v>
      </c>
      <c r="BH98" s="417">
        <v>0</v>
      </c>
      <c r="BI98" s="417">
        <v>0</v>
      </c>
      <c r="BJ98" s="417">
        <v>0</v>
      </c>
      <c r="BK98" s="417">
        <v>0</v>
      </c>
      <c r="BL98" s="417">
        <v>0</v>
      </c>
      <c r="BM98" s="417">
        <v>0</v>
      </c>
      <c r="BN98" s="417">
        <v>0</v>
      </c>
      <c r="BO98" s="417">
        <v>0</v>
      </c>
      <c r="BP98" s="417">
        <v>0</v>
      </c>
      <c r="BQ98" s="417">
        <v>0</v>
      </c>
      <c r="BR98" s="417">
        <v>0</v>
      </c>
      <c r="BS98" s="417">
        <v>0</v>
      </c>
      <c r="BT98" s="417">
        <v>0</v>
      </c>
      <c r="BU98" s="417">
        <v>0</v>
      </c>
      <c r="BV98" s="417">
        <v>0</v>
      </c>
      <c r="BW98" s="417">
        <v>0</v>
      </c>
      <c r="BX98" s="417">
        <v>0</v>
      </c>
      <c r="BY98" s="417">
        <v>0</v>
      </c>
      <c r="BZ98" s="417">
        <v>0</v>
      </c>
      <c r="CA98" s="417">
        <v>0</v>
      </c>
      <c r="CB98" s="417">
        <v>0</v>
      </c>
      <c r="CC98" s="417">
        <v>0</v>
      </c>
      <c r="CD98" s="417">
        <v>0</v>
      </c>
      <c r="CE98" s="417">
        <v>0</v>
      </c>
      <c r="CF98" s="417">
        <v>0</v>
      </c>
      <c r="CG98" s="417">
        <v>0</v>
      </c>
      <c r="CH98" s="417">
        <v>0</v>
      </c>
      <c r="CI98" s="417">
        <v>0</v>
      </c>
      <c r="CJ98" s="417">
        <v>0</v>
      </c>
      <c r="CK98" s="417">
        <v>0</v>
      </c>
      <c r="CL98" s="417">
        <v>0</v>
      </c>
      <c r="CM98" s="420">
        <v>0</v>
      </c>
      <c r="CN98" s="420">
        <v>0</v>
      </c>
      <c r="CO98" s="420">
        <v>0</v>
      </c>
      <c r="CP98" s="420">
        <v>0</v>
      </c>
    </row>
    <row r="99" spans="1:94" s="440" customFormat="1" ht="99.95" customHeight="1" x14ac:dyDescent="0.25">
      <c r="A99" s="167">
        <v>19</v>
      </c>
      <c r="B99" s="167" t="s">
        <v>30</v>
      </c>
      <c r="C99" s="167">
        <v>1905</v>
      </c>
      <c r="D99" s="167" t="s">
        <v>1784</v>
      </c>
      <c r="E99" s="350" t="s">
        <v>33</v>
      </c>
      <c r="F99" s="167" t="s">
        <v>1659</v>
      </c>
      <c r="G99" s="368">
        <v>67</v>
      </c>
      <c r="H99" s="351" t="s">
        <v>302</v>
      </c>
      <c r="I99" s="378" t="s">
        <v>2077</v>
      </c>
      <c r="J99" s="148">
        <v>10</v>
      </c>
      <c r="K99" s="352" t="s">
        <v>1943</v>
      </c>
      <c r="L99" s="352" t="s">
        <v>1944</v>
      </c>
      <c r="M99" s="353" t="s">
        <v>1952</v>
      </c>
      <c r="N99" s="378" t="s">
        <v>2077</v>
      </c>
      <c r="O99" s="148">
        <v>10</v>
      </c>
      <c r="P99" s="448">
        <v>2021004250599</v>
      </c>
      <c r="Q99" s="354" t="s">
        <v>1799</v>
      </c>
      <c r="R99" s="447">
        <v>1905028</v>
      </c>
      <c r="S99" s="158" t="s">
        <v>2070</v>
      </c>
      <c r="T99" s="355" t="s">
        <v>2071</v>
      </c>
      <c r="U99" s="355" t="s">
        <v>2052</v>
      </c>
      <c r="V99" s="148">
        <v>4</v>
      </c>
      <c r="W99" s="355" t="s">
        <v>2209</v>
      </c>
      <c r="X99" s="458" t="s">
        <v>1757</v>
      </c>
      <c r="Y99" s="373"/>
      <c r="Z99" s="373"/>
      <c r="AA99" s="367" t="s">
        <v>4174</v>
      </c>
      <c r="AB99" s="390" t="s">
        <v>1809</v>
      </c>
      <c r="AC99" s="432"/>
      <c r="AD99" s="396" t="s">
        <v>1533</v>
      </c>
      <c r="AE99" s="396" t="s">
        <v>1522</v>
      </c>
      <c r="AF99" s="396" t="s">
        <v>1945</v>
      </c>
      <c r="AG99" s="374"/>
      <c r="AH99" s="374"/>
      <c r="AI99" s="468"/>
      <c r="AJ99" s="158">
        <v>6</v>
      </c>
      <c r="AK99" s="361" t="s">
        <v>1664</v>
      </c>
      <c r="AL99" s="362">
        <v>0</v>
      </c>
      <c r="AM99" s="453">
        <v>0</v>
      </c>
      <c r="AN99" s="366" t="b">
        <f t="shared" si="10"/>
        <v>1</v>
      </c>
      <c r="AO99" s="370">
        <v>0</v>
      </c>
      <c r="AP99" s="370">
        <v>0</v>
      </c>
      <c r="AQ99" s="352">
        <v>0</v>
      </c>
      <c r="AR99" s="352">
        <v>0</v>
      </c>
      <c r="AS99" s="377"/>
      <c r="AT99" s="148" t="s">
        <v>4129</v>
      </c>
      <c r="AU99" s="439">
        <f t="shared" si="11"/>
        <v>0</v>
      </c>
      <c r="AV99" s="454">
        <f t="shared" si="12"/>
        <v>0</v>
      </c>
      <c r="AW99" s="455">
        <f t="shared" si="13"/>
        <v>0</v>
      </c>
      <c r="AX99" s="456">
        <f t="shared" si="14"/>
        <v>0</v>
      </c>
      <c r="AY99" s="457"/>
      <c r="AZ99" s="424">
        <v>0</v>
      </c>
      <c r="BA99" s="424">
        <v>0</v>
      </c>
      <c r="BB99" s="424">
        <v>0</v>
      </c>
      <c r="BC99" s="424">
        <v>0</v>
      </c>
      <c r="BD99" s="424">
        <v>0</v>
      </c>
      <c r="BE99" s="424">
        <v>0</v>
      </c>
      <c r="BF99" s="417">
        <v>0</v>
      </c>
      <c r="BG99" s="417">
        <v>0</v>
      </c>
      <c r="BH99" s="417">
        <v>0</v>
      </c>
      <c r="BI99" s="417">
        <v>0</v>
      </c>
      <c r="BJ99" s="417">
        <v>0</v>
      </c>
      <c r="BK99" s="417">
        <v>0</v>
      </c>
      <c r="BL99" s="417">
        <v>0</v>
      </c>
      <c r="BM99" s="417">
        <v>0</v>
      </c>
      <c r="BN99" s="417">
        <v>0</v>
      </c>
      <c r="BO99" s="417">
        <v>0</v>
      </c>
      <c r="BP99" s="417">
        <v>0</v>
      </c>
      <c r="BQ99" s="417">
        <v>0</v>
      </c>
      <c r="BR99" s="417">
        <v>0</v>
      </c>
      <c r="BS99" s="417">
        <v>0</v>
      </c>
      <c r="BT99" s="417">
        <v>0</v>
      </c>
      <c r="BU99" s="417">
        <v>0</v>
      </c>
      <c r="BV99" s="417">
        <v>0</v>
      </c>
      <c r="BW99" s="417">
        <v>0</v>
      </c>
      <c r="BX99" s="417">
        <v>0</v>
      </c>
      <c r="BY99" s="417">
        <v>0</v>
      </c>
      <c r="BZ99" s="417">
        <v>0</v>
      </c>
      <c r="CA99" s="417">
        <v>0</v>
      </c>
      <c r="CB99" s="417">
        <v>0</v>
      </c>
      <c r="CC99" s="417">
        <v>0</v>
      </c>
      <c r="CD99" s="417">
        <v>0</v>
      </c>
      <c r="CE99" s="417">
        <v>0</v>
      </c>
      <c r="CF99" s="417">
        <v>0</v>
      </c>
      <c r="CG99" s="417">
        <v>0</v>
      </c>
      <c r="CH99" s="417">
        <v>0</v>
      </c>
      <c r="CI99" s="417">
        <v>0</v>
      </c>
      <c r="CJ99" s="417">
        <v>0</v>
      </c>
      <c r="CK99" s="417">
        <v>0</v>
      </c>
      <c r="CL99" s="417">
        <v>0</v>
      </c>
      <c r="CM99" s="420">
        <v>0</v>
      </c>
      <c r="CN99" s="420">
        <v>0</v>
      </c>
      <c r="CO99" s="420">
        <v>0</v>
      </c>
      <c r="CP99" s="420">
        <v>0</v>
      </c>
    </row>
    <row r="100" spans="1:94" s="440" customFormat="1" ht="99.95" customHeight="1" x14ac:dyDescent="0.25">
      <c r="A100" s="167">
        <v>19</v>
      </c>
      <c r="B100" s="167" t="s">
        <v>30</v>
      </c>
      <c r="C100" s="167">
        <v>1905</v>
      </c>
      <c r="D100" s="167" t="s">
        <v>1840</v>
      </c>
      <c r="E100" s="350" t="s">
        <v>33</v>
      </c>
      <c r="F100" s="167" t="s">
        <v>1659</v>
      </c>
      <c r="G100" s="368">
        <v>68</v>
      </c>
      <c r="H100" s="351" t="s">
        <v>1848</v>
      </c>
      <c r="I100" s="378" t="s">
        <v>2077</v>
      </c>
      <c r="J100" s="148">
        <v>2</v>
      </c>
      <c r="K100" s="352" t="s">
        <v>1954</v>
      </c>
      <c r="L100" s="352" t="s">
        <v>1955</v>
      </c>
      <c r="M100" s="353" t="s">
        <v>1956</v>
      </c>
      <c r="N100" s="378" t="s">
        <v>2077</v>
      </c>
      <c r="O100" s="148">
        <v>7.1</v>
      </c>
      <c r="P100" s="448">
        <v>2021004250600</v>
      </c>
      <c r="Q100" s="354" t="s">
        <v>1842</v>
      </c>
      <c r="R100" s="447">
        <v>1905021</v>
      </c>
      <c r="S100" s="158" t="s">
        <v>2072</v>
      </c>
      <c r="T100" s="355" t="s">
        <v>2073</v>
      </c>
      <c r="U100" s="355" t="s">
        <v>2052</v>
      </c>
      <c r="V100" s="148">
        <v>7</v>
      </c>
      <c r="W100" s="355" t="s">
        <v>2211</v>
      </c>
      <c r="X100" s="458" t="s">
        <v>1757</v>
      </c>
      <c r="Y100" s="148" t="s">
        <v>3841</v>
      </c>
      <c r="Z100" s="148" t="s">
        <v>2965</v>
      </c>
      <c r="AA100" s="367" t="s">
        <v>4177</v>
      </c>
      <c r="AB100" s="390" t="s">
        <v>1849</v>
      </c>
      <c r="AC100" s="378" t="s">
        <v>4178</v>
      </c>
      <c r="AD100" s="352" t="s">
        <v>1534</v>
      </c>
      <c r="AE100" s="352" t="s">
        <v>1536</v>
      </c>
      <c r="AF100" s="352" t="s">
        <v>1953</v>
      </c>
      <c r="AG100" s="368" t="s">
        <v>4179</v>
      </c>
      <c r="AH100" s="368" t="s">
        <v>4180</v>
      </c>
      <c r="AI100" s="468"/>
      <c r="AJ100" s="158">
        <v>6</v>
      </c>
      <c r="AK100" s="361" t="s">
        <v>1664</v>
      </c>
      <c r="AL100" s="461">
        <v>300</v>
      </c>
      <c r="AM100" s="453">
        <v>7</v>
      </c>
      <c r="AN100" s="366" t="b">
        <f t="shared" si="10"/>
        <v>1</v>
      </c>
      <c r="AO100" s="370">
        <v>2</v>
      </c>
      <c r="AP100" s="370">
        <v>5</v>
      </c>
      <c r="AQ100" s="352">
        <v>0</v>
      </c>
      <c r="AR100" s="352">
        <v>0</v>
      </c>
      <c r="AS100" s="372" t="s">
        <v>4181</v>
      </c>
      <c r="AT100" s="148" t="s">
        <v>4129</v>
      </c>
      <c r="AU100" s="439">
        <f t="shared" si="11"/>
        <v>65936040</v>
      </c>
      <c r="AV100" s="454">
        <f t="shared" si="12"/>
        <v>0</v>
      </c>
      <c r="AW100" s="455">
        <f t="shared" si="13"/>
        <v>0</v>
      </c>
      <c r="AX100" s="456">
        <f t="shared" si="14"/>
        <v>65936040</v>
      </c>
      <c r="AY100" s="457"/>
      <c r="AZ100" s="424">
        <v>0</v>
      </c>
      <c r="BA100" s="424">
        <v>0</v>
      </c>
      <c r="BB100" s="424">
        <v>0</v>
      </c>
      <c r="BC100" s="424">
        <v>0</v>
      </c>
      <c r="BD100" s="424">
        <v>0</v>
      </c>
      <c r="BE100" s="424">
        <v>0</v>
      </c>
      <c r="BF100" s="417">
        <v>0</v>
      </c>
      <c r="BG100" s="417">
        <v>0</v>
      </c>
      <c r="BH100" s="417">
        <v>0</v>
      </c>
      <c r="BI100" s="417">
        <v>0</v>
      </c>
      <c r="BJ100" s="417">
        <v>0</v>
      </c>
      <c r="BK100" s="417">
        <v>0</v>
      </c>
      <c r="BL100" s="417">
        <v>0</v>
      </c>
      <c r="BM100" s="417">
        <v>0</v>
      </c>
      <c r="BN100" s="417">
        <v>0</v>
      </c>
      <c r="BO100" s="417">
        <v>0</v>
      </c>
      <c r="BP100" s="417">
        <v>0</v>
      </c>
      <c r="BQ100" s="417">
        <v>0</v>
      </c>
      <c r="BR100" s="417">
        <v>0</v>
      </c>
      <c r="BS100" s="417">
        <v>0</v>
      </c>
      <c r="BT100" s="417">
        <v>0</v>
      </c>
      <c r="BU100" s="417">
        <v>0</v>
      </c>
      <c r="BV100" s="417">
        <v>0</v>
      </c>
      <c r="BW100" s="417">
        <v>0</v>
      </c>
      <c r="BX100" s="417">
        <v>0</v>
      </c>
      <c r="BY100" s="417">
        <v>0</v>
      </c>
      <c r="BZ100" s="417">
        <v>0</v>
      </c>
      <c r="CA100" s="417">
        <v>0</v>
      </c>
      <c r="CB100" s="417">
        <v>0</v>
      </c>
      <c r="CC100" s="417">
        <v>0</v>
      </c>
      <c r="CD100" s="417">
        <v>0</v>
      </c>
      <c r="CE100" s="417">
        <v>0</v>
      </c>
      <c r="CF100" s="417">
        <v>0</v>
      </c>
      <c r="CG100" s="417">
        <v>0</v>
      </c>
      <c r="CH100" s="417">
        <v>0</v>
      </c>
      <c r="CI100" s="417">
        <v>0</v>
      </c>
      <c r="CJ100" s="417">
        <v>0</v>
      </c>
      <c r="CK100" s="417">
        <v>0</v>
      </c>
      <c r="CL100" s="417">
        <v>0</v>
      </c>
      <c r="CM100" s="420">
        <v>0</v>
      </c>
      <c r="CN100" s="420">
        <v>0</v>
      </c>
      <c r="CO100" s="420">
        <v>65936040</v>
      </c>
      <c r="CP100" s="420">
        <v>0</v>
      </c>
    </row>
    <row r="101" spans="1:94" s="440" customFormat="1" ht="99.95" customHeight="1" x14ac:dyDescent="0.25">
      <c r="A101" s="167">
        <v>19</v>
      </c>
      <c r="B101" s="167" t="s">
        <v>30</v>
      </c>
      <c r="C101" s="167">
        <v>1905</v>
      </c>
      <c r="D101" s="167" t="s">
        <v>1840</v>
      </c>
      <c r="E101" s="350" t="s">
        <v>33</v>
      </c>
      <c r="F101" s="167" t="s">
        <v>1659</v>
      </c>
      <c r="G101" s="368">
        <v>68</v>
      </c>
      <c r="H101" s="351" t="s">
        <v>1848</v>
      </c>
      <c r="I101" s="378" t="s">
        <v>2077</v>
      </c>
      <c r="J101" s="148">
        <v>2</v>
      </c>
      <c r="K101" s="352" t="s">
        <v>1954</v>
      </c>
      <c r="L101" s="352" t="s">
        <v>1955</v>
      </c>
      <c r="M101" s="353" t="s">
        <v>1957</v>
      </c>
      <c r="N101" s="378" t="s">
        <v>2077</v>
      </c>
      <c r="O101" s="148">
        <v>2</v>
      </c>
      <c r="P101" s="448">
        <v>2021004250600</v>
      </c>
      <c r="Q101" s="354" t="s">
        <v>1842</v>
      </c>
      <c r="R101" s="447">
        <v>1905021</v>
      </c>
      <c r="S101" s="158" t="s">
        <v>2072</v>
      </c>
      <c r="T101" s="355" t="s">
        <v>2073</v>
      </c>
      <c r="U101" s="355" t="s">
        <v>2052</v>
      </c>
      <c r="V101" s="148">
        <v>7</v>
      </c>
      <c r="W101" s="355" t="s">
        <v>2211</v>
      </c>
      <c r="X101" s="458" t="s">
        <v>1757</v>
      </c>
      <c r="Y101" s="148" t="s">
        <v>3841</v>
      </c>
      <c r="Z101" s="148" t="s">
        <v>2965</v>
      </c>
      <c r="AA101" s="367" t="s">
        <v>4177</v>
      </c>
      <c r="AB101" s="390" t="s">
        <v>1851</v>
      </c>
      <c r="AC101" s="378" t="s">
        <v>4178</v>
      </c>
      <c r="AD101" s="352" t="s">
        <v>1534</v>
      </c>
      <c r="AE101" s="352" t="s">
        <v>1536</v>
      </c>
      <c r="AF101" s="352" t="s">
        <v>1953</v>
      </c>
      <c r="AG101" s="368" t="s">
        <v>4179</v>
      </c>
      <c r="AH101" s="368" t="s">
        <v>4180</v>
      </c>
      <c r="AI101" s="468"/>
      <c r="AJ101" s="158">
        <v>6</v>
      </c>
      <c r="AK101" s="361" t="s">
        <v>1664</v>
      </c>
      <c r="AL101" s="461">
        <v>3</v>
      </c>
      <c r="AM101" s="453">
        <v>2</v>
      </c>
      <c r="AN101" s="366" t="b">
        <f t="shared" si="10"/>
        <v>1</v>
      </c>
      <c r="AO101" s="370">
        <v>1</v>
      </c>
      <c r="AP101" s="370">
        <v>1</v>
      </c>
      <c r="AQ101" s="352">
        <v>0</v>
      </c>
      <c r="AR101" s="352">
        <v>0</v>
      </c>
      <c r="AS101" s="372" t="s">
        <v>4182</v>
      </c>
      <c r="AT101" s="148" t="s">
        <v>4129</v>
      </c>
      <c r="AU101" s="439">
        <f t="shared" si="11"/>
        <v>27041240</v>
      </c>
      <c r="AV101" s="454">
        <f t="shared" si="12"/>
        <v>0</v>
      </c>
      <c r="AW101" s="455">
        <f t="shared" si="13"/>
        <v>0</v>
      </c>
      <c r="AX101" s="456">
        <f t="shared" si="14"/>
        <v>27041240</v>
      </c>
      <c r="AY101" s="457"/>
      <c r="AZ101" s="424">
        <v>0</v>
      </c>
      <c r="BA101" s="424">
        <v>0</v>
      </c>
      <c r="BB101" s="424">
        <v>0</v>
      </c>
      <c r="BC101" s="424">
        <v>0</v>
      </c>
      <c r="BD101" s="424">
        <v>0</v>
      </c>
      <c r="BE101" s="424">
        <v>0</v>
      </c>
      <c r="BF101" s="417">
        <v>0</v>
      </c>
      <c r="BG101" s="417">
        <v>0</v>
      </c>
      <c r="BH101" s="417">
        <v>0</v>
      </c>
      <c r="BI101" s="417">
        <v>0</v>
      </c>
      <c r="BJ101" s="417">
        <v>0</v>
      </c>
      <c r="BK101" s="417">
        <v>0</v>
      </c>
      <c r="BL101" s="417">
        <v>0</v>
      </c>
      <c r="BM101" s="417">
        <v>0</v>
      </c>
      <c r="BN101" s="417">
        <v>0</v>
      </c>
      <c r="BO101" s="417">
        <v>0</v>
      </c>
      <c r="BP101" s="417">
        <v>0</v>
      </c>
      <c r="BQ101" s="417">
        <v>0</v>
      </c>
      <c r="BR101" s="417">
        <v>0</v>
      </c>
      <c r="BS101" s="417">
        <v>0</v>
      </c>
      <c r="BT101" s="417">
        <v>0</v>
      </c>
      <c r="BU101" s="417">
        <v>0</v>
      </c>
      <c r="BV101" s="417">
        <v>0</v>
      </c>
      <c r="BW101" s="417">
        <v>0</v>
      </c>
      <c r="BX101" s="417">
        <v>0</v>
      </c>
      <c r="BY101" s="417">
        <v>0</v>
      </c>
      <c r="BZ101" s="417">
        <v>0</v>
      </c>
      <c r="CA101" s="417">
        <v>0</v>
      </c>
      <c r="CB101" s="417">
        <v>0</v>
      </c>
      <c r="CC101" s="417">
        <v>0</v>
      </c>
      <c r="CD101" s="417">
        <v>0</v>
      </c>
      <c r="CE101" s="417">
        <v>0</v>
      </c>
      <c r="CF101" s="417">
        <v>0</v>
      </c>
      <c r="CG101" s="417">
        <v>0</v>
      </c>
      <c r="CH101" s="417">
        <v>0</v>
      </c>
      <c r="CI101" s="417">
        <v>0</v>
      </c>
      <c r="CJ101" s="417">
        <v>0</v>
      </c>
      <c r="CK101" s="417">
        <v>0</v>
      </c>
      <c r="CL101" s="417">
        <v>0</v>
      </c>
      <c r="CM101" s="420">
        <v>0</v>
      </c>
      <c r="CN101" s="420">
        <v>0</v>
      </c>
      <c r="CO101" s="420">
        <v>27041240</v>
      </c>
      <c r="CP101" s="420">
        <v>0</v>
      </c>
    </row>
    <row r="102" spans="1:94" s="440" customFormat="1" ht="99.95" customHeight="1" x14ac:dyDescent="0.25">
      <c r="A102" s="167">
        <v>19</v>
      </c>
      <c r="B102" s="167" t="s">
        <v>30</v>
      </c>
      <c r="C102" s="167">
        <v>1905</v>
      </c>
      <c r="D102" s="167" t="s">
        <v>1840</v>
      </c>
      <c r="E102" s="350" t="s">
        <v>33</v>
      </c>
      <c r="F102" s="167" t="s">
        <v>1659</v>
      </c>
      <c r="G102" s="368">
        <v>68</v>
      </c>
      <c r="H102" s="351" t="s">
        <v>1848</v>
      </c>
      <c r="I102" s="378" t="s">
        <v>2077</v>
      </c>
      <c r="J102" s="148">
        <v>2</v>
      </c>
      <c r="K102" s="352" t="s">
        <v>1954</v>
      </c>
      <c r="L102" s="352" t="s">
        <v>1955</v>
      </c>
      <c r="M102" s="353" t="s">
        <v>1958</v>
      </c>
      <c r="N102" s="378" t="s">
        <v>2077</v>
      </c>
      <c r="O102" s="148">
        <v>1.3</v>
      </c>
      <c r="P102" s="448">
        <v>2021004250600</v>
      </c>
      <c r="Q102" s="354" t="s">
        <v>1842</v>
      </c>
      <c r="R102" s="447">
        <v>1905021</v>
      </c>
      <c r="S102" s="158" t="s">
        <v>2072</v>
      </c>
      <c r="T102" s="355" t="s">
        <v>2073</v>
      </c>
      <c r="U102" s="355" t="s">
        <v>2052</v>
      </c>
      <c r="V102" s="148">
        <v>7</v>
      </c>
      <c r="W102" s="355" t="s">
        <v>2211</v>
      </c>
      <c r="X102" s="458" t="s">
        <v>1757</v>
      </c>
      <c r="Y102" s="373"/>
      <c r="Z102" s="373"/>
      <c r="AA102" s="367" t="s">
        <v>4177</v>
      </c>
      <c r="AB102" s="390" t="s">
        <v>1852</v>
      </c>
      <c r="AC102" s="432"/>
      <c r="AD102" s="396" t="s">
        <v>1533</v>
      </c>
      <c r="AE102" s="396" t="s">
        <v>1522</v>
      </c>
      <c r="AF102" s="396" t="s">
        <v>1953</v>
      </c>
      <c r="AG102" s="373"/>
      <c r="AH102" s="373"/>
      <c r="AI102" s="468"/>
      <c r="AJ102" s="158">
        <v>6</v>
      </c>
      <c r="AK102" s="361" t="s">
        <v>1664</v>
      </c>
      <c r="AL102" s="362">
        <v>0</v>
      </c>
      <c r="AM102" s="453">
        <v>0</v>
      </c>
      <c r="AN102" s="366" t="b">
        <f t="shared" si="10"/>
        <v>1</v>
      </c>
      <c r="AO102" s="370">
        <v>0</v>
      </c>
      <c r="AP102" s="370">
        <v>0</v>
      </c>
      <c r="AQ102" s="352">
        <v>0</v>
      </c>
      <c r="AR102" s="352">
        <v>0</v>
      </c>
      <c r="AS102" s="377"/>
      <c r="AT102" s="148" t="s">
        <v>4129</v>
      </c>
      <c r="AU102" s="439">
        <f t="shared" si="11"/>
        <v>0</v>
      </c>
      <c r="AV102" s="454">
        <f t="shared" si="12"/>
        <v>0</v>
      </c>
      <c r="AW102" s="455">
        <f t="shared" si="13"/>
        <v>0</v>
      </c>
      <c r="AX102" s="456">
        <f t="shared" si="14"/>
        <v>0</v>
      </c>
      <c r="AY102" s="457"/>
      <c r="AZ102" s="424">
        <v>0</v>
      </c>
      <c r="BA102" s="424">
        <v>0</v>
      </c>
      <c r="BB102" s="424">
        <v>0</v>
      </c>
      <c r="BC102" s="424">
        <v>0</v>
      </c>
      <c r="BD102" s="424">
        <v>0</v>
      </c>
      <c r="BE102" s="424">
        <v>0</v>
      </c>
      <c r="BF102" s="417">
        <v>0</v>
      </c>
      <c r="BG102" s="417">
        <v>0</v>
      </c>
      <c r="BH102" s="417">
        <v>0</v>
      </c>
      <c r="BI102" s="417">
        <v>0</v>
      </c>
      <c r="BJ102" s="417">
        <v>0</v>
      </c>
      <c r="BK102" s="417">
        <v>0</v>
      </c>
      <c r="BL102" s="417">
        <v>0</v>
      </c>
      <c r="BM102" s="417">
        <v>0</v>
      </c>
      <c r="BN102" s="417">
        <v>0</v>
      </c>
      <c r="BO102" s="417">
        <v>0</v>
      </c>
      <c r="BP102" s="417">
        <v>0</v>
      </c>
      <c r="BQ102" s="417">
        <v>0</v>
      </c>
      <c r="BR102" s="417">
        <v>0</v>
      </c>
      <c r="BS102" s="417">
        <v>0</v>
      </c>
      <c r="BT102" s="417">
        <v>0</v>
      </c>
      <c r="BU102" s="417">
        <v>0</v>
      </c>
      <c r="BV102" s="417">
        <v>0</v>
      </c>
      <c r="BW102" s="417">
        <v>0</v>
      </c>
      <c r="BX102" s="417">
        <v>0</v>
      </c>
      <c r="BY102" s="417">
        <v>0</v>
      </c>
      <c r="BZ102" s="417">
        <v>0</v>
      </c>
      <c r="CA102" s="417">
        <v>0</v>
      </c>
      <c r="CB102" s="417">
        <v>0</v>
      </c>
      <c r="CC102" s="417">
        <v>0</v>
      </c>
      <c r="CD102" s="417">
        <v>0</v>
      </c>
      <c r="CE102" s="417">
        <v>0</v>
      </c>
      <c r="CF102" s="417">
        <v>0</v>
      </c>
      <c r="CG102" s="417">
        <v>0</v>
      </c>
      <c r="CH102" s="417">
        <v>0</v>
      </c>
      <c r="CI102" s="417">
        <v>0</v>
      </c>
      <c r="CJ102" s="417">
        <v>0</v>
      </c>
      <c r="CK102" s="417">
        <v>0</v>
      </c>
      <c r="CL102" s="417">
        <v>0</v>
      </c>
      <c r="CM102" s="420">
        <v>0</v>
      </c>
      <c r="CN102" s="420">
        <v>0</v>
      </c>
      <c r="CO102" s="420">
        <v>0</v>
      </c>
      <c r="CP102" s="420">
        <v>0</v>
      </c>
    </row>
    <row r="103" spans="1:94" s="440" customFormat="1" ht="99.95" customHeight="1" x14ac:dyDescent="0.25">
      <c r="A103" s="167">
        <v>19</v>
      </c>
      <c r="B103" s="167" t="s">
        <v>30</v>
      </c>
      <c r="C103" s="167">
        <v>1905</v>
      </c>
      <c r="D103" s="167" t="s">
        <v>1840</v>
      </c>
      <c r="E103" s="350" t="s">
        <v>33</v>
      </c>
      <c r="F103" s="167" t="s">
        <v>1659</v>
      </c>
      <c r="G103" s="368">
        <v>68</v>
      </c>
      <c r="H103" s="351" t="s">
        <v>1848</v>
      </c>
      <c r="I103" s="378" t="s">
        <v>2077</v>
      </c>
      <c r="J103" s="148">
        <v>2</v>
      </c>
      <c r="K103" s="352" t="s">
        <v>1954</v>
      </c>
      <c r="L103" s="352" t="s">
        <v>1955</v>
      </c>
      <c r="M103" s="353" t="s">
        <v>1958</v>
      </c>
      <c r="N103" s="378" t="s">
        <v>2077</v>
      </c>
      <c r="O103" s="148">
        <v>1.3</v>
      </c>
      <c r="P103" s="448">
        <v>2021004250600</v>
      </c>
      <c r="Q103" s="354" t="s">
        <v>1842</v>
      </c>
      <c r="R103" s="447">
        <v>1905021</v>
      </c>
      <c r="S103" s="158" t="s">
        <v>2072</v>
      </c>
      <c r="T103" s="355" t="s">
        <v>2073</v>
      </c>
      <c r="U103" s="355" t="s">
        <v>2052</v>
      </c>
      <c r="V103" s="148">
        <v>7</v>
      </c>
      <c r="W103" s="355" t="s">
        <v>2211</v>
      </c>
      <c r="X103" s="458" t="s">
        <v>1757</v>
      </c>
      <c r="Y103" s="373"/>
      <c r="Z103" s="373"/>
      <c r="AA103" s="367" t="s">
        <v>4177</v>
      </c>
      <c r="AB103" s="390" t="s">
        <v>1850</v>
      </c>
      <c r="AC103" s="432"/>
      <c r="AD103" s="396" t="s">
        <v>1534</v>
      </c>
      <c r="AE103" s="396" t="s">
        <v>1536</v>
      </c>
      <c r="AF103" s="396" t="s">
        <v>1953</v>
      </c>
      <c r="AG103" s="373"/>
      <c r="AH103" s="373"/>
      <c r="AI103" s="468"/>
      <c r="AJ103" s="158">
        <v>6</v>
      </c>
      <c r="AK103" s="361" t="s">
        <v>1664</v>
      </c>
      <c r="AL103" s="461">
        <v>300</v>
      </c>
      <c r="AM103" s="453">
        <v>0</v>
      </c>
      <c r="AN103" s="366" t="b">
        <f t="shared" si="10"/>
        <v>1</v>
      </c>
      <c r="AO103" s="370">
        <v>0</v>
      </c>
      <c r="AP103" s="370">
        <v>0</v>
      </c>
      <c r="AQ103" s="352">
        <v>0</v>
      </c>
      <c r="AR103" s="352">
        <v>0</v>
      </c>
      <c r="AS103" s="377"/>
      <c r="AT103" s="148" t="s">
        <v>4129</v>
      </c>
      <c r="AU103" s="439">
        <f t="shared" si="11"/>
        <v>0</v>
      </c>
      <c r="AV103" s="454">
        <f t="shared" si="12"/>
        <v>0</v>
      </c>
      <c r="AW103" s="455">
        <f t="shared" si="13"/>
        <v>0</v>
      </c>
      <c r="AX103" s="456">
        <f t="shared" si="14"/>
        <v>0</v>
      </c>
      <c r="AY103" s="457"/>
      <c r="AZ103" s="424">
        <v>0</v>
      </c>
      <c r="BA103" s="424">
        <v>0</v>
      </c>
      <c r="BB103" s="424">
        <v>0</v>
      </c>
      <c r="BC103" s="424">
        <v>0</v>
      </c>
      <c r="BD103" s="424">
        <v>0</v>
      </c>
      <c r="BE103" s="424">
        <v>0</v>
      </c>
      <c r="BF103" s="417">
        <v>0</v>
      </c>
      <c r="BG103" s="417">
        <v>0</v>
      </c>
      <c r="BH103" s="417">
        <v>0</v>
      </c>
      <c r="BI103" s="417">
        <v>0</v>
      </c>
      <c r="BJ103" s="417">
        <v>0</v>
      </c>
      <c r="BK103" s="417">
        <v>0</v>
      </c>
      <c r="BL103" s="417">
        <v>0</v>
      </c>
      <c r="BM103" s="417">
        <v>0</v>
      </c>
      <c r="BN103" s="417">
        <v>0</v>
      </c>
      <c r="BO103" s="417">
        <v>0</v>
      </c>
      <c r="BP103" s="417">
        <v>0</v>
      </c>
      <c r="BQ103" s="417">
        <v>0</v>
      </c>
      <c r="BR103" s="417">
        <v>0</v>
      </c>
      <c r="BS103" s="417">
        <v>0</v>
      </c>
      <c r="BT103" s="417">
        <v>0</v>
      </c>
      <c r="BU103" s="417">
        <v>0</v>
      </c>
      <c r="BV103" s="417">
        <v>0</v>
      </c>
      <c r="BW103" s="417">
        <v>0</v>
      </c>
      <c r="BX103" s="417">
        <v>0</v>
      </c>
      <c r="BY103" s="417">
        <v>0</v>
      </c>
      <c r="BZ103" s="417">
        <v>0</v>
      </c>
      <c r="CA103" s="417">
        <v>0</v>
      </c>
      <c r="CB103" s="417">
        <v>0</v>
      </c>
      <c r="CC103" s="417">
        <v>0</v>
      </c>
      <c r="CD103" s="417">
        <v>0</v>
      </c>
      <c r="CE103" s="417">
        <v>0</v>
      </c>
      <c r="CF103" s="417">
        <v>0</v>
      </c>
      <c r="CG103" s="417">
        <v>0</v>
      </c>
      <c r="CH103" s="417">
        <v>0</v>
      </c>
      <c r="CI103" s="417">
        <v>0</v>
      </c>
      <c r="CJ103" s="417">
        <v>0</v>
      </c>
      <c r="CK103" s="417">
        <v>0</v>
      </c>
      <c r="CL103" s="417">
        <v>0</v>
      </c>
      <c r="CM103" s="420">
        <v>0</v>
      </c>
      <c r="CN103" s="420">
        <v>0</v>
      </c>
      <c r="CO103" s="420">
        <v>0</v>
      </c>
      <c r="CP103" s="420">
        <v>0</v>
      </c>
    </row>
    <row r="104" spans="1:94" s="440" customFormat="1" ht="99.95" customHeight="1" x14ac:dyDescent="0.25">
      <c r="A104" s="167">
        <v>20</v>
      </c>
      <c r="B104" s="167" t="s">
        <v>30</v>
      </c>
      <c r="C104" s="167">
        <v>1905</v>
      </c>
      <c r="D104" s="167" t="s">
        <v>1840</v>
      </c>
      <c r="E104" s="350" t="s">
        <v>1853</v>
      </c>
      <c r="F104" s="167" t="s">
        <v>1659</v>
      </c>
      <c r="G104" s="368">
        <v>69</v>
      </c>
      <c r="H104" s="351" t="s">
        <v>1854</v>
      </c>
      <c r="I104" s="378" t="s">
        <v>2076</v>
      </c>
      <c r="J104" s="148">
        <v>0.8</v>
      </c>
      <c r="K104" s="352" t="s">
        <v>1954</v>
      </c>
      <c r="L104" s="352" t="s">
        <v>1955</v>
      </c>
      <c r="M104" s="353" t="s">
        <v>309</v>
      </c>
      <c r="N104" s="378" t="s">
        <v>2076</v>
      </c>
      <c r="O104" s="148">
        <v>0.8</v>
      </c>
      <c r="P104" s="448">
        <v>2021004250600</v>
      </c>
      <c r="Q104" s="354" t="s">
        <v>1842</v>
      </c>
      <c r="R104" s="447">
        <v>1905021</v>
      </c>
      <c r="S104" s="158" t="s">
        <v>2072</v>
      </c>
      <c r="T104" s="355" t="s">
        <v>2073</v>
      </c>
      <c r="U104" s="355" t="s">
        <v>2052</v>
      </c>
      <c r="V104" s="148">
        <v>7</v>
      </c>
      <c r="W104" s="355" t="s">
        <v>2211</v>
      </c>
      <c r="X104" s="458" t="s">
        <v>1757</v>
      </c>
      <c r="Y104" s="148" t="s">
        <v>3841</v>
      </c>
      <c r="Z104" s="148" t="s">
        <v>2965</v>
      </c>
      <c r="AA104" s="367" t="s">
        <v>4183</v>
      </c>
      <c r="AB104" s="390" t="s">
        <v>1855</v>
      </c>
      <c r="AC104" s="378" t="s">
        <v>4184</v>
      </c>
      <c r="AD104" s="352" t="s">
        <v>1534</v>
      </c>
      <c r="AE104" s="352" t="s">
        <v>1536</v>
      </c>
      <c r="AF104" s="352" t="s">
        <v>1953</v>
      </c>
      <c r="AG104" s="368" t="s">
        <v>4179</v>
      </c>
      <c r="AH104" s="368" t="s">
        <v>4180</v>
      </c>
      <c r="AI104" s="468"/>
      <c r="AJ104" s="158">
        <v>6</v>
      </c>
      <c r="AK104" s="361" t="s">
        <v>1664</v>
      </c>
      <c r="AL104" s="461">
        <v>100</v>
      </c>
      <c r="AM104" s="453">
        <v>7</v>
      </c>
      <c r="AN104" s="366" t="b">
        <f t="shared" si="10"/>
        <v>1</v>
      </c>
      <c r="AO104" s="370">
        <v>2</v>
      </c>
      <c r="AP104" s="370">
        <v>5</v>
      </c>
      <c r="AQ104" s="352">
        <v>0</v>
      </c>
      <c r="AR104" s="352">
        <v>0</v>
      </c>
      <c r="AS104" s="372" t="s">
        <v>4185</v>
      </c>
      <c r="AT104" s="148" t="s">
        <v>4129</v>
      </c>
      <c r="AU104" s="439">
        <f t="shared" si="11"/>
        <v>223727520</v>
      </c>
      <c r="AV104" s="454">
        <f t="shared" si="12"/>
        <v>0</v>
      </c>
      <c r="AW104" s="455">
        <f t="shared" si="13"/>
        <v>0</v>
      </c>
      <c r="AX104" s="456">
        <f t="shared" si="14"/>
        <v>223727520</v>
      </c>
      <c r="AY104" s="457"/>
      <c r="AZ104" s="424">
        <v>0</v>
      </c>
      <c r="BA104" s="424">
        <v>0</v>
      </c>
      <c r="BB104" s="424">
        <v>0</v>
      </c>
      <c r="BC104" s="424">
        <v>0</v>
      </c>
      <c r="BD104" s="424">
        <v>0</v>
      </c>
      <c r="BE104" s="424">
        <v>0</v>
      </c>
      <c r="BF104" s="417">
        <v>0</v>
      </c>
      <c r="BG104" s="417">
        <v>0</v>
      </c>
      <c r="BH104" s="417">
        <v>0</v>
      </c>
      <c r="BI104" s="417">
        <v>0</v>
      </c>
      <c r="BJ104" s="417">
        <v>0</v>
      </c>
      <c r="BK104" s="417">
        <v>0</v>
      </c>
      <c r="BL104" s="417">
        <v>0</v>
      </c>
      <c r="BM104" s="417">
        <v>0</v>
      </c>
      <c r="BN104" s="417">
        <v>0</v>
      </c>
      <c r="BO104" s="417">
        <v>0</v>
      </c>
      <c r="BP104" s="417">
        <v>0</v>
      </c>
      <c r="BQ104" s="417">
        <v>0</v>
      </c>
      <c r="BR104" s="417">
        <v>0</v>
      </c>
      <c r="BS104" s="417">
        <v>0</v>
      </c>
      <c r="BT104" s="417">
        <v>0</v>
      </c>
      <c r="BU104" s="417">
        <v>0</v>
      </c>
      <c r="BV104" s="417">
        <v>0</v>
      </c>
      <c r="BW104" s="417">
        <v>0</v>
      </c>
      <c r="BX104" s="417">
        <v>0</v>
      </c>
      <c r="BY104" s="417">
        <v>0</v>
      </c>
      <c r="BZ104" s="417">
        <v>0</v>
      </c>
      <c r="CA104" s="417">
        <v>0</v>
      </c>
      <c r="CB104" s="417">
        <v>0</v>
      </c>
      <c r="CC104" s="417">
        <v>0</v>
      </c>
      <c r="CD104" s="417">
        <v>0</v>
      </c>
      <c r="CE104" s="417">
        <v>0</v>
      </c>
      <c r="CF104" s="417">
        <v>0</v>
      </c>
      <c r="CG104" s="417">
        <v>0</v>
      </c>
      <c r="CH104" s="417">
        <v>0</v>
      </c>
      <c r="CI104" s="417">
        <v>0</v>
      </c>
      <c r="CJ104" s="417">
        <v>0</v>
      </c>
      <c r="CK104" s="417">
        <v>0</v>
      </c>
      <c r="CL104" s="417">
        <v>0</v>
      </c>
      <c r="CM104" s="420">
        <v>0</v>
      </c>
      <c r="CN104" s="420">
        <v>0</v>
      </c>
      <c r="CO104" s="420">
        <v>223727520</v>
      </c>
      <c r="CP104" s="420">
        <v>0</v>
      </c>
    </row>
    <row r="105" spans="1:94" s="440" customFormat="1" ht="99.95" customHeight="1" x14ac:dyDescent="0.25">
      <c r="A105" s="167">
        <v>19</v>
      </c>
      <c r="B105" s="167" t="s">
        <v>30</v>
      </c>
      <c r="C105" s="167">
        <v>1906</v>
      </c>
      <c r="D105" s="167" t="s">
        <v>1856</v>
      </c>
      <c r="E105" s="350" t="s">
        <v>33</v>
      </c>
      <c r="F105" s="167" t="s">
        <v>1857</v>
      </c>
      <c r="G105" s="368">
        <v>71</v>
      </c>
      <c r="H105" s="351" t="s">
        <v>1867</v>
      </c>
      <c r="I105" s="378" t="s">
        <v>2077</v>
      </c>
      <c r="J105" s="148">
        <v>95</v>
      </c>
      <c r="K105" s="352" t="s">
        <v>1920</v>
      </c>
      <c r="L105" s="352" t="s">
        <v>1959</v>
      </c>
      <c r="M105" s="353" t="s">
        <v>1960</v>
      </c>
      <c r="N105" s="378" t="s">
        <v>2077</v>
      </c>
      <c r="O105" s="148">
        <v>95</v>
      </c>
      <c r="P105" s="448">
        <v>2021004250602</v>
      </c>
      <c r="Q105" s="354" t="s">
        <v>1859</v>
      </c>
      <c r="R105" s="447">
        <v>1905027</v>
      </c>
      <c r="S105" s="158" t="s">
        <v>2173</v>
      </c>
      <c r="T105" s="355" t="s">
        <v>2174</v>
      </c>
      <c r="U105" s="355" t="s">
        <v>2049</v>
      </c>
      <c r="V105" s="148">
        <v>288</v>
      </c>
      <c r="W105" s="355" t="s">
        <v>2212</v>
      </c>
      <c r="X105" s="458" t="s">
        <v>1757</v>
      </c>
      <c r="Y105" s="373"/>
      <c r="Z105" s="373"/>
      <c r="AA105" s="367" t="s">
        <v>4188</v>
      </c>
      <c r="AB105" s="390" t="s">
        <v>1871</v>
      </c>
      <c r="AC105" s="432"/>
      <c r="AD105" s="396" t="s">
        <v>1534</v>
      </c>
      <c r="AE105" s="396" t="s">
        <v>1540</v>
      </c>
      <c r="AF105" s="396" t="s">
        <v>1926</v>
      </c>
      <c r="AG105" s="373"/>
      <c r="AH105" s="373"/>
      <c r="AI105" s="468"/>
      <c r="AJ105" s="158">
        <v>6</v>
      </c>
      <c r="AK105" s="361" t="s">
        <v>1664</v>
      </c>
      <c r="AL105" s="461">
        <v>1</v>
      </c>
      <c r="AM105" s="453">
        <v>0</v>
      </c>
      <c r="AN105" s="366" t="b">
        <f t="shared" si="10"/>
        <v>1</v>
      </c>
      <c r="AO105" s="370">
        <v>0</v>
      </c>
      <c r="AP105" s="370">
        <v>0</v>
      </c>
      <c r="AQ105" s="352">
        <v>0</v>
      </c>
      <c r="AR105" s="352">
        <v>0</v>
      </c>
      <c r="AS105" s="377"/>
      <c r="AT105" s="148" t="s">
        <v>4129</v>
      </c>
      <c r="AU105" s="439">
        <f t="shared" si="11"/>
        <v>0</v>
      </c>
      <c r="AV105" s="454">
        <f t="shared" si="12"/>
        <v>0</v>
      </c>
      <c r="AW105" s="455">
        <f t="shared" si="13"/>
        <v>0</v>
      </c>
      <c r="AX105" s="456">
        <f t="shared" si="14"/>
        <v>0</v>
      </c>
      <c r="AY105" s="457"/>
      <c r="AZ105" s="424">
        <v>0</v>
      </c>
      <c r="BA105" s="424">
        <v>0</v>
      </c>
      <c r="BB105" s="424">
        <v>0</v>
      </c>
      <c r="BC105" s="424">
        <v>0</v>
      </c>
      <c r="BD105" s="424">
        <v>0</v>
      </c>
      <c r="BE105" s="424">
        <v>0</v>
      </c>
      <c r="BF105" s="417">
        <v>0</v>
      </c>
      <c r="BG105" s="417">
        <v>0</v>
      </c>
      <c r="BH105" s="417">
        <v>0</v>
      </c>
      <c r="BI105" s="417">
        <v>0</v>
      </c>
      <c r="BJ105" s="417">
        <v>0</v>
      </c>
      <c r="BK105" s="417">
        <v>0</v>
      </c>
      <c r="BL105" s="417">
        <v>0</v>
      </c>
      <c r="BM105" s="417">
        <v>0</v>
      </c>
      <c r="BN105" s="417">
        <v>0</v>
      </c>
      <c r="BO105" s="417">
        <v>0</v>
      </c>
      <c r="BP105" s="417">
        <v>0</v>
      </c>
      <c r="BQ105" s="417">
        <v>0</v>
      </c>
      <c r="BR105" s="417">
        <v>0</v>
      </c>
      <c r="BS105" s="417">
        <v>0</v>
      </c>
      <c r="BT105" s="417">
        <v>0</v>
      </c>
      <c r="BU105" s="417">
        <v>0</v>
      </c>
      <c r="BV105" s="417">
        <v>0</v>
      </c>
      <c r="BW105" s="417">
        <v>0</v>
      </c>
      <c r="BX105" s="417">
        <v>0</v>
      </c>
      <c r="BY105" s="417">
        <v>0</v>
      </c>
      <c r="BZ105" s="417">
        <v>0</v>
      </c>
      <c r="CA105" s="417">
        <v>0</v>
      </c>
      <c r="CB105" s="417">
        <v>0</v>
      </c>
      <c r="CC105" s="417">
        <v>0</v>
      </c>
      <c r="CD105" s="417">
        <v>0</v>
      </c>
      <c r="CE105" s="417">
        <v>0</v>
      </c>
      <c r="CF105" s="417">
        <v>0</v>
      </c>
      <c r="CG105" s="417">
        <v>0</v>
      </c>
      <c r="CH105" s="417">
        <v>0</v>
      </c>
      <c r="CI105" s="417">
        <v>0</v>
      </c>
      <c r="CJ105" s="417">
        <v>0</v>
      </c>
      <c r="CK105" s="417">
        <v>0</v>
      </c>
      <c r="CL105" s="417">
        <v>0</v>
      </c>
      <c r="CM105" s="420">
        <v>0</v>
      </c>
      <c r="CN105" s="420">
        <v>0</v>
      </c>
      <c r="CO105" s="420">
        <v>0</v>
      </c>
      <c r="CP105" s="420">
        <v>0</v>
      </c>
    </row>
    <row r="106" spans="1:94" s="440" customFormat="1" ht="99.95" customHeight="1" x14ac:dyDescent="0.25">
      <c r="A106" s="167">
        <v>19</v>
      </c>
      <c r="B106" s="167" t="s">
        <v>30</v>
      </c>
      <c r="C106" s="167">
        <v>1906</v>
      </c>
      <c r="D106" s="167" t="s">
        <v>1856</v>
      </c>
      <c r="E106" s="350" t="s">
        <v>33</v>
      </c>
      <c r="F106" s="167" t="s">
        <v>1857</v>
      </c>
      <c r="G106" s="368">
        <v>299</v>
      </c>
      <c r="H106" s="351" t="s">
        <v>1075</v>
      </c>
      <c r="I106" s="378" t="s">
        <v>2077</v>
      </c>
      <c r="J106" s="148">
        <v>10</v>
      </c>
      <c r="K106" s="352" t="s">
        <v>1920</v>
      </c>
      <c r="L106" s="352" t="s">
        <v>1992</v>
      </c>
      <c r="M106" s="353" t="s">
        <v>1075</v>
      </c>
      <c r="N106" s="378" t="s">
        <v>2077</v>
      </c>
      <c r="O106" s="148">
        <v>10</v>
      </c>
      <c r="P106" s="448">
        <v>2021004250602</v>
      </c>
      <c r="Q106" s="354" t="s">
        <v>1859</v>
      </c>
      <c r="R106" s="447">
        <v>1905024</v>
      </c>
      <c r="S106" s="158" t="s">
        <v>2169</v>
      </c>
      <c r="T106" s="355" t="s">
        <v>2170</v>
      </c>
      <c r="U106" s="355" t="s">
        <v>2052</v>
      </c>
      <c r="V106" s="148">
        <v>318</v>
      </c>
      <c r="W106" s="355" t="s">
        <v>2191</v>
      </c>
      <c r="X106" s="458" t="s">
        <v>1757</v>
      </c>
      <c r="Y106" s="373"/>
      <c r="Z106" s="373"/>
      <c r="AA106" s="367" t="s">
        <v>4256</v>
      </c>
      <c r="AB106" s="390" t="s">
        <v>1884</v>
      </c>
      <c r="AC106" s="432"/>
      <c r="AD106" s="396" t="s">
        <v>1534</v>
      </c>
      <c r="AE106" s="396" t="s">
        <v>1535</v>
      </c>
      <c r="AF106" s="396" t="s">
        <v>1926</v>
      </c>
      <c r="AG106" s="374"/>
      <c r="AH106" s="374"/>
      <c r="AI106" s="468"/>
      <c r="AJ106" s="158">
        <v>6</v>
      </c>
      <c r="AK106" s="361" t="s">
        <v>1664</v>
      </c>
      <c r="AL106" s="362">
        <v>0</v>
      </c>
      <c r="AM106" s="453">
        <v>0</v>
      </c>
      <c r="AN106" s="366" t="b">
        <f t="shared" si="10"/>
        <v>1</v>
      </c>
      <c r="AO106" s="370">
        <v>0</v>
      </c>
      <c r="AP106" s="370">
        <v>0</v>
      </c>
      <c r="AQ106" s="352">
        <v>0</v>
      </c>
      <c r="AR106" s="352">
        <v>0</v>
      </c>
      <c r="AS106" s="377"/>
      <c r="AT106" s="148" t="s">
        <v>4129</v>
      </c>
      <c r="AU106" s="439">
        <f t="shared" si="11"/>
        <v>0</v>
      </c>
      <c r="AV106" s="454">
        <f t="shared" si="12"/>
        <v>0</v>
      </c>
      <c r="AW106" s="455">
        <f t="shared" si="13"/>
        <v>0</v>
      </c>
      <c r="AX106" s="456">
        <f t="shared" si="14"/>
        <v>0</v>
      </c>
      <c r="AY106" s="457"/>
      <c r="AZ106" s="424">
        <v>0</v>
      </c>
      <c r="BA106" s="424">
        <v>0</v>
      </c>
      <c r="BB106" s="424">
        <v>0</v>
      </c>
      <c r="BC106" s="424">
        <v>0</v>
      </c>
      <c r="BD106" s="424">
        <v>0</v>
      </c>
      <c r="BE106" s="424">
        <v>0</v>
      </c>
      <c r="BF106" s="417">
        <v>0</v>
      </c>
      <c r="BG106" s="417">
        <v>0</v>
      </c>
      <c r="BH106" s="417">
        <v>0</v>
      </c>
      <c r="BI106" s="417">
        <v>0</v>
      </c>
      <c r="BJ106" s="417">
        <v>0</v>
      </c>
      <c r="BK106" s="417">
        <v>0</v>
      </c>
      <c r="BL106" s="417">
        <v>0</v>
      </c>
      <c r="BM106" s="417">
        <v>0</v>
      </c>
      <c r="BN106" s="417">
        <v>0</v>
      </c>
      <c r="BO106" s="417">
        <v>0</v>
      </c>
      <c r="BP106" s="417">
        <v>0</v>
      </c>
      <c r="BQ106" s="417">
        <v>0</v>
      </c>
      <c r="BR106" s="417">
        <v>0</v>
      </c>
      <c r="BS106" s="417">
        <v>0</v>
      </c>
      <c r="BT106" s="417">
        <v>0</v>
      </c>
      <c r="BU106" s="417">
        <v>0</v>
      </c>
      <c r="BV106" s="417">
        <v>0</v>
      </c>
      <c r="BW106" s="417">
        <v>0</v>
      </c>
      <c r="BX106" s="417">
        <v>0</v>
      </c>
      <c r="BY106" s="417">
        <v>0</v>
      </c>
      <c r="BZ106" s="417">
        <v>0</v>
      </c>
      <c r="CA106" s="417">
        <v>0</v>
      </c>
      <c r="CB106" s="417">
        <v>0</v>
      </c>
      <c r="CC106" s="417">
        <v>0</v>
      </c>
      <c r="CD106" s="417">
        <v>0</v>
      </c>
      <c r="CE106" s="417">
        <v>0</v>
      </c>
      <c r="CF106" s="417">
        <v>0</v>
      </c>
      <c r="CG106" s="417">
        <v>0</v>
      </c>
      <c r="CH106" s="417">
        <v>0</v>
      </c>
      <c r="CI106" s="417">
        <v>0</v>
      </c>
      <c r="CJ106" s="417">
        <v>0</v>
      </c>
      <c r="CK106" s="417">
        <v>0</v>
      </c>
      <c r="CL106" s="417">
        <v>0</v>
      </c>
      <c r="CM106" s="420">
        <v>0</v>
      </c>
      <c r="CN106" s="420">
        <v>0</v>
      </c>
      <c r="CO106" s="420">
        <v>0</v>
      </c>
      <c r="CP106" s="420">
        <v>0</v>
      </c>
    </row>
    <row r="107" spans="1:94" s="440" customFormat="1" ht="99.95" customHeight="1" x14ac:dyDescent="0.25">
      <c r="A107" s="167">
        <v>19</v>
      </c>
      <c r="B107" s="167" t="s">
        <v>30</v>
      </c>
      <c r="C107" s="167">
        <v>1906</v>
      </c>
      <c r="D107" s="167" t="s">
        <v>1856</v>
      </c>
      <c r="E107" s="350" t="s">
        <v>33</v>
      </c>
      <c r="F107" s="167" t="s">
        <v>1857</v>
      </c>
      <c r="G107" s="368">
        <v>71</v>
      </c>
      <c r="H107" s="351" t="s">
        <v>1867</v>
      </c>
      <c r="I107" s="378" t="s">
        <v>2077</v>
      </c>
      <c r="J107" s="148">
        <v>95</v>
      </c>
      <c r="K107" s="352" t="s">
        <v>1920</v>
      </c>
      <c r="L107" s="352" t="s">
        <v>1959</v>
      </c>
      <c r="M107" s="353" t="s">
        <v>1960</v>
      </c>
      <c r="N107" s="378" t="s">
        <v>2077</v>
      </c>
      <c r="O107" s="148">
        <v>95</v>
      </c>
      <c r="P107" s="448">
        <v>2021004250602</v>
      </c>
      <c r="Q107" s="354" t="s">
        <v>1859</v>
      </c>
      <c r="R107" s="447">
        <v>1905027</v>
      </c>
      <c r="S107" s="158" t="s">
        <v>2173</v>
      </c>
      <c r="T107" s="355" t="s">
        <v>2174</v>
      </c>
      <c r="U107" s="355" t="s">
        <v>2049</v>
      </c>
      <c r="V107" s="148">
        <v>288</v>
      </c>
      <c r="W107" s="355" t="s">
        <v>2212</v>
      </c>
      <c r="X107" s="458" t="s">
        <v>1757</v>
      </c>
      <c r="Y107" s="148" t="s">
        <v>3841</v>
      </c>
      <c r="Z107" s="148" t="s">
        <v>2965</v>
      </c>
      <c r="AA107" s="367" t="s">
        <v>4188</v>
      </c>
      <c r="AB107" s="390" t="s">
        <v>1870</v>
      </c>
      <c r="AC107" s="378" t="s">
        <v>4189</v>
      </c>
      <c r="AD107" s="352" t="s">
        <v>1534</v>
      </c>
      <c r="AE107" s="352" t="s">
        <v>1536</v>
      </c>
      <c r="AF107" s="352" t="s">
        <v>1926</v>
      </c>
      <c r="AG107" s="368" t="s">
        <v>4193</v>
      </c>
      <c r="AH107" s="368" t="s">
        <v>4194</v>
      </c>
      <c r="AI107" s="468"/>
      <c r="AJ107" s="158">
        <v>6</v>
      </c>
      <c r="AK107" s="361" t="s">
        <v>1664</v>
      </c>
      <c r="AL107" s="461">
        <v>180</v>
      </c>
      <c r="AM107" s="453">
        <v>270</v>
      </c>
      <c r="AN107" s="366" t="b">
        <f t="shared" si="10"/>
        <v>1</v>
      </c>
      <c r="AO107" s="370">
        <v>60</v>
      </c>
      <c r="AP107" s="370">
        <v>210</v>
      </c>
      <c r="AQ107" s="352">
        <v>0</v>
      </c>
      <c r="AR107" s="352">
        <v>0</v>
      </c>
      <c r="AS107" s="372" t="s">
        <v>4195</v>
      </c>
      <c r="AT107" s="148" t="s">
        <v>4129</v>
      </c>
      <c r="AU107" s="439">
        <f t="shared" si="11"/>
        <v>349815432</v>
      </c>
      <c r="AV107" s="454">
        <f t="shared" si="12"/>
        <v>0</v>
      </c>
      <c r="AW107" s="455">
        <f t="shared" si="13"/>
        <v>0</v>
      </c>
      <c r="AX107" s="456">
        <f t="shared" si="14"/>
        <v>349815432</v>
      </c>
      <c r="AY107" s="457"/>
      <c r="AZ107" s="424">
        <v>0</v>
      </c>
      <c r="BA107" s="424">
        <v>0</v>
      </c>
      <c r="BB107" s="424">
        <v>0</v>
      </c>
      <c r="BC107" s="424">
        <v>0</v>
      </c>
      <c r="BD107" s="424">
        <v>0</v>
      </c>
      <c r="BE107" s="424">
        <v>0</v>
      </c>
      <c r="BF107" s="417">
        <v>0</v>
      </c>
      <c r="BG107" s="417">
        <v>0</v>
      </c>
      <c r="BH107" s="417">
        <v>0</v>
      </c>
      <c r="BI107" s="417">
        <v>0</v>
      </c>
      <c r="BJ107" s="417">
        <v>0</v>
      </c>
      <c r="BK107" s="417">
        <v>0</v>
      </c>
      <c r="BL107" s="417">
        <v>0</v>
      </c>
      <c r="BM107" s="417">
        <v>0</v>
      </c>
      <c r="BN107" s="417">
        <v>0</v>
      </c>
      <c r="BO107" s="417">
        <v>0</v>
      </c>
      <c r="BP107" s="417">
        <v>0</v>
      </c>
      <c r="BQ107" s="417">
        <v>0</v>
      </c>
      <c r="BR107" s="417">
        <v>0</v>
      </c>
      <c r="BS107" s="417">
        <v>0</v>
      </c>
      <c r="BT107" s="417">
        <v>0</v>
      </c>
      <c r="BU107" s="417">
        <v>0</v>
      </c>
      <c r="BV107" s="417">
        <v>0</v>
      </c>
      <c r="BW107" s="417">
        <v>0</v>
      </c>
      <c r="BX107" s="417">
        <v>0</v>
      </c>
      <c r="BY107" s="417">
        <v>0</v>
      </c>
      <c r="BZ107" s="417">
        <v>0</v>
      </c>
      <c r="CA107" s="417">
        <v>0</v>
      </c>
      <c r="CB107" s="417">
        <v>0</v>
      </c>
      <c r="CC107" s="417">
        <v>0</v>
      </c>
      <c r="CD107" s="417">
        <v>0</v>
      </c>
      <c r="CE107" s="417">
        <v>0</v>
      </c>
      <c r="CF107" s="417">
        <v>0</v>
      </c>
      <c r="CG107" s="417">
        <v>0</v>
      </c>
      <c r="CH107" s="417">
        <v>0</v>
      </c>
      <c r="CI107" s="417">
        <v>0</v>
      </c>
      <c r="CJ107" s="417">
        <v>0</v>
      </c>
      <c r="CK107" s="417">
        <v>0</v>
      </c>
      <c r="CL107" s="417">
        <v>0</v>
      </c>
      <c r="CM107" s="420">
        <v>0</v>
      </c>
      <c r="CN107" s="420">
        <v>0</v>
      </c>
      <c r="CO107" s="420">
        <v>349815432</v>
      </c>
      <c r="CP107" s="420">
        <v>0</v>
      </c>
    </row>
    <row r="108" spans="1:94" s="440" customFormat="1" ht="99.95" customHeight="1" x14ac:dyDescent="0.25">
      <c r="A108" s="167">
        <v>19</v>
      </c>
      <c r="B108" s="167" t="s">
        <v>30</v>
      </c>
      <c r="C108" s="167">
        <v>1906</v>
      </c>
      <c r="D108" s="167" t="s">
        <v>1856</v>
      </c>
      <c r="E108" s="350" t="s">
        <v>33</v>
      </c>
      <c r="F108" s="167" t="s">
        <v>1857</v>
      </c>
      <c r="G108" s="368">
        <v>299</v>
      </c>
      <c r="H108" s="351" t="s">
        <v>1075</v>
      </c>
      <c r="I108" s="378" t="s">
        <v>2077</v>
      </c>
      <c r="J108" s="148">
        <v>10</v>
      </c>
      <c r="K108" s="352" t="s">
        <v>1920</v>
      </c>
      <c r="L108" s="352" t="s">
        <v>1992</v>
      </c>
      <c r="M108" s="353" t="s">
        <v>1993</v>
      </c>
      <c r="N108" s="378" t="s">
        <v>2077</v>
      </c>
      <c r="O108" s="148">
        <v>0</v>
      </c>
      <c r="P108" s="448">
        <v>2021004250602</v>
      </c>
      <c r="Q108" s="354" t="s">
        <v>1859</v>
      </c>
      <c r="R108" s="447">
        <v>1905024</v>
      </c>
      <c r="S108" s="158" t="s">
        <v>2169</v>
      </c>
      <c r="T108" s="355" t="s">
        <v>2170</v>
      </c>
      <c r="U108" s="355" t="s">
        <v>2052</v>
      </c>
      <c r="V108" s="148">
        <v>318</v>
      </c>
      <c r="W108" s="355" t="s">
        <v>2191</v>
      </c>
      <c r="X108" s="458" t="s">
        <v>1757</v>
      </c>
      <c r="Y108" s="148" t="s">
        <v>3841</v>
      </c>
      <c r="Z108" s="148" t="s">
        <v>2965</v>
      </c>
      <c r="AA108" s="367" t="s">
        <v>4256</v>
      </c>
      <c r="AB108" s="390" t="s">
        <v>1885</v>
      </c>
      <c r="AC108" s="378" t="s">
        <v>4133</v>
      </c>
      <c r="AD108" s="352" t="s">
        <v>1534</v>
      </c>
      <c r="AE108" s="352" t="s">
        <v>1535</v>
      </c>
      <c r="AF108" s="352" t="s">
        <v>1926</v>
      </c>
      <c r="AG108" s="368" t="s">
        <v>4078</v>
      </c>
      <c r="AH108" s="368" t="s">
        <v>4257</v>
      </c>
      <c r="AI108" s="468"/>
      <c r="AJ108" s="158">
        <v>6</v>
      </c>
      <c r="AK108" s="361" t="s">
        <v>1664</v>
      </c>
      <c r="AL108" s="461">
        <v>480</v>
      </c>
      <c r="AM108" s="453">
        <v>38</v>
      </c>
      <c r="AN108" s="366" t="b">
        <f t="shared" si="10"/>
        <v>1</v>
      </c>
      <c r="AO108" s="370">
        <v>0</v>
      </c>
      <c r="AP108" s="370">
        <v>38</v>
      </c>
      <c r="AQ108" s="352">
        <v>0</v>
      </c>
      <c r="AR108" s="352">
        <v>0</v>
      </c>
      <c r="AS108" s="372" t="s">
        <v>4258</v>
      </c>
      <c r="AT108" s="148" t="s">
        <v>4129</v>
      </c>
      <c r="AU108" s="439">
        <f t="shared" si="11"/>
        <v>514362936</v>
      </c>
      <c r="AV108" s="454">
        <f t="shared" si="12"/>
        <v>0</v>
      </c>
      <c r="AW108" s="455">
        <f t="shared" si="13"/>
        <v>0</v>
      </c>
      <c r="AX108" s="456">
        <f t="shared" si="14"/>
        <v>514362936</v>
      </c>
      <c r="AY108" s="457"/>
      <c r="AZ108" s="424">
        <v>0</v>
      </c>
      <c r="BA108" s="424">
        <v>0</v>
      </c>
      <c r="BB108" s="424">
        <v>0</v>
      </c>
      <c r="BC108" s="424">
        <v>0</v>
      </c>
      <c r="BD108" s="424">
        <v>0</v>
      </c>
      <c r="BE108" s="424">
        <v>0</v>
      </c>
      <c r="BF108" s="417">
        <v>0</v>
      </c>
      <c r="BG108" s="417">
        <v>0</v>
      </c>
      <c r="BH108" s="417">
        <v>0</v>
      </c>
      <c r="BI108" s="417">
        <v>0</v>
      </c>
      <c r="BJ108" s="417">
        <v>0</v>
      </c>
      <c r="BK108" s="417">
        <v>0</v>
      </c>
      <c r="BL108" s="417">
        <v>0</v>
      </c>
      <c r="BM108" s="417">
        <v>0</v>
      </c>
      <c r="BN108" s="417">
        <v>0</v>
      </c>
      <c r="BO108" s="417">
        <v>0</v>
      </c>
      <c r="BP108" s="417">
        <v>0</v>
      </c>
      <c r="BQ108" s="417">
        <v>0</v>
      </c>
      <c r="BR108" s="417">
        <v>0</v>
      </c>
      <c r="BS108" s="417">
        <v>0</v>
      </c>
      <c r="BT108" s="417">
        <v>0</v>
      </c>
      <c r="BU108" s="417">
        <v>0</v>
      </c>
      <c r="BV108" s="417">
        <v>0</v>
      </c>
      <c r="BW108" s="417">
        <v>0</v>
      </c>
      <c r="BX108" s="417">
        <v>0</v>
      </c>
      <c r="BY108" s="417">
        <v>0</v>
      </c>
      <c r="BZ108" s="417">
        <v>0</v>
      </c>
      <c r="CA108" s="417">
        <v>0</v>
      </c>
      <c r="CB108" s="417">
        <v>0</v>
      </c>
      <c r="CC108" s="417">
        <v>0</v>
      </c>
      <c r="CD108" s="417">
        <v>0</v>
      </c>
      <c r="CE108" s="417">
        <v>0</v>
      </c>
      <c r="CF108" s="417">
        <v>0</v>
      </c>
      <c r="CG108" s="417">
        <v>0</v>
      </c>
      <c r="CH108" s="417">
        <v>0</v>
      </c>
      <c r="CI108" s="417">
        <v>0</v>
      </c>
      <c r="CJ108" s="417">
        <v>0</v>
      </c>
      <c r="CK108" s="417">
        <v>0</v>
      </c>
      <c r="CL108" s="417">
        <v>0</v>
      </c>
      <c r="CM108" s="420">
        <v>0</v>
      </c>
      <c r="CN108" s="420">
        <v>0</v>
      </c>
      <c r="CO108" s="420">
        <v>514362936</v>
      </c>
      <c r="CP108" s="420">
        <v>0</v>
      </c>
    </row>
    <row r="109" spans="1:94" s="440" customFormat="1" ht="99.95" customHeight="1" x14ac:dyDescent="0.25">
      <c r="A109" s="167">
        <v>19</v>
      </c>
      <c r="B109" s="167" t="s">
        <v>30</v>
      </c>
      <c r="C109" s="167">
        <v>1906</v>
      </c>
      <c r="D109" s="167" t="s">
        <v>1856</v>
      </c>
      <c r="E109" s="350" t="s">
        <v>33</v>
      </c>
      <c r="F109" s="167" t="s">
        <v>1857</v>
      </c>
      <c r="G109" s="368">
        <v>71</v>
      </c>
      <c r="H109" s="351" t="s">
        <v>1867</v>
      </c>
      <c r="I109" s="378" t="s">
        <v>2077</v>
      </c>
      <c r="J109" s="148">
        <v>95</v>
      </c>
      <c r="K109" s="352" t="s">
        <v>1920</v>
      </c>
      <c r="L109" s="352" t="s">
        <v>1959</v>
      </c>
      <c r="M109" s="353" t="s">
        <v>1960</v>
      </c>
      <c r="N109" s="378" t="s">
        <v>2077</v>
      </c>
      <c r="O109" s="148">
        <v>95</v>
      </c>
      <c r="P109" s="448">
        <v>2021004250602</v>
      </c>
      <c r="Q109" s="354" t="s">
        <v>1859</v>
      </c>
      <c r="R109" s="447">
        <v>1905027</v>
      </c>
      <c r="S109" s="158" t="s">
        <v>2173</v>
      </c>
      <c r="T109" s="355" t="s">
        <v>2174</v>
      </c>
      <c r="U109" s="355" t="s">
        <v>2049</v>
      </c>
      <c r="V109" s="148">
        <v>288</v>
      </c>
      <c r="W109" s="355" t="s">
        <v>2212</v>
      </c>
      <c r="X109" s="458" t="s">
        <v>1757</v>
      </c>
      <c r="Y109" s="148" t="s">
        <v>3841</v>
      </c>
      <c r="Z109" s="148" t="s">
        <v>2965</v>
      </c>
      <c r="AA109" s="367" t="s">
        <v>4188</v>
      </c>
      <c r="AB109" s="390" t="s">
        <v>4186</v>
      </c>
      <c r="AC109" s="378" t="s">
        <v>4189</v>
      </c>
      <c r="AD109" s="352" t="s">
        <v>1534</v>
      </c>
      <c r="AE109" s="352" t="s">
        <v>1536</v>
      </c>
      <c r="AF109" s="352" t="s">
        <v>1926</v>
      </c>
      <c r="AG109" s="148" t="s">
        <v>4193</v>
      </c>
      <c r="AH109" s="148" t="s">
        <v>4194</v>
      </c>
      <c r="AI109" s="468"/>
      <c r="AJ109" s="158">
        <v>6</v>
      </c>
      <c r="AK109" s="361" t="s">
        <v>1664</v>
      </c>
      <c r="AL109" s="461">
        <v>0</v>
      </c>
      <c r="AM109" s="453">
        <v>72</v>
      </c>
      <c r="AN109" s="366" t="b">
        <f t="shared" si="10"/>
        <v>1</v>
      </c>
      <c r="AO109" s="370">
        <v>36</v>
      </c>
      <c r="AP109" s="370">
        <v>36</v>
      </c>
      <c r="AQ109" s="352">
        <v>0</v>
      </c>
      <c r="AR109" s="352">
        <v>0</v>
      </c>
      <c r="AS109" s="372" t="s">
        <v>4196</v>
      </c>
      <c r="AT109" s="148" t="s">
        <v>4129</v>
      </c>
      <c r="AU109" s="439">
        <f t="shared" si="11"/>
        <v>1510150384</v>
      </c>
      <c r="AV109" s="454">
        <f t="shared" si="12"/>
        <v>0</v>
      </c>
      <c r="AW109" s="455">
        <f t="shared" si="13"/>
        <v>0</v>
      </c>
      <c r="AX109" s="456">
        <f t="shared" si="14"/>
        <v>1510150384</v>
      </c>
      <c r="AY109" s="457"/>
      <c r="AZ109" s="424">
        <v>0</v>
      </c>
      <c r="BA109" s="424">
        <v>0</v>
      </c>
      <c r="BB109" s="424">
        <v>0</v>
      </c>
      <c r="BC109" s="424">
        <v>0</v>
      </c>
      <c r="BD109" s="424">
        <v>0</v>
      </c>
      <c r="BE109" s="424">
        <v>0</v>
      </c>
      <c r="BF109" s="417">
        <v>0</v>
      </c>
      <c r="BG109" s="417">
        <v>0</v>
      </c>
      <c r="BH109" s="417">
        <v>0</v>
      </c>
      <c r="BI109" s="417">
        <v>0</v>
      </c>
      <c r="BJ109" s="417">
        <v>0</v>
      </c>
      <c r="BK109" s="417">
        <v>0</v>
      </c>
      <c r="BL109" s="417">
        <v>0</v>
      </c>
      <c r="BM109" s="417">
        <v>0</v>
      </c>
      <c r="BN109" s="417">
        <v>0</v>
      </c>
      <c r="BO109" s="417">
        <v>0</v>
      </c>
      <c r="BP109" s="417">
        <v>0</v>
      </c>
      <c r="BQ109" s="417">
        <v>0</v>
      </c>
      <c r="BR109" s="417">
        <v>0</v>
      </c>
      <c r="BS109" s="417">
        <v>0</v>
      </c>
      <c r="BT109" s="417">
        <v>0</v>
      </c>
      <c r="BU109" s="417">
        <v>0</v>
      </c>
      <c r="BV109" s="417">
        <v>0</v>
      </c>
      <c r="BW109" s="417">
        <v>0</v>
      </c>
      <c r="BX109" s="417">
        <v>0</v>
      </c>
      <c r="BY109" s="417">
        <v>0</v>
      </c>
      <c r="BZ109" s="417">
        <v>0</v>
      </c>
      <c r="CA109" s="417">
        <v>0</v>
      </c>
      <c r="CB109" s="417">
        <v>0</v>
      </c>
      <c r="CC109" s="417">
        <v>0</v>
      </c>
      <c r="CD109" s="417">
        <v>0</v>
      </c>
      <c r="CE109" s="417">
        <v>0</v>
      </c>
      <c r="CF109" s="417">
        <v>0</v>
      </c>
      <c r="CG109" s="417">
        <v>0</v>
      </c>
      <c r="CH109" s="417">
        <v>0</v>
      </c>
      <c r="CI109" s="417">
        <v>0</v>
      </c>
      <c r="CJ109" s="417">
        <v>0</v>
      </c>
      <c r="CK109" s="417">
        <v>0</v>
      </c>
      <c r="CL109" s="417">
        <v>0</v>
      </c>
      <c r="CM109" s="420">
        <v>0</v>
      </c>
      <c r="CN109" s="420">
        <v>0</v>
      </c>
      <c r="CO109" s="420">
        <v>1510150384</v>
      </c>
      <c r="CP109" s="420">
        <v>0</v>
      </c>
    </row>
    <row r="110" spans="1:94" s="440" customFormat="1" ht="99.95" customHeight="1" x14ac:dyDescent="0.25">
      <c r="A110" s="167">
        <v>19</v>
      </c>
      <c r="B110" s="167" t="s">
        <v>30</v>
      </c>
      <c r="C110" s="167">
        <v>1906</v>
      </c>
      <c r="D110" s="167" t="s">
        <v>1856</v>
      </c>
      <c r="E110" s="350" t="s">
        <v>33</v>
      </c>
      <c r="F110" s="167" t="s">
        <v>1857</v>
      </c>
      <c r="G110" s="368">
        <v>71</v>
      </c>
      <c r="H110" s="351" t="s">
        <v>1867</v>
      </c>
      <c r="I110" s="378" t="s">
        <v>2077</v>
      </c>
      <c r="J110" s="148">
        <v>95</v>
      </c>
      <c r="K110" s="352" t="s">
        <v>1920</v>
      </c>
      <c r="L110" s="352" t="s">
        <v>1959</v>
      </c>
      <c r="M110" s="353" t="s">
        <v>1960</v>
      </c>
      <c r="N110" s="378" t="s">
        <v>2077</v>
      </c>
      <c r="O110" s="148">
        <v>95</v>
      </c>
      <c r="P110" s="448">
        <v>2021004250602</v>
      </c>
      <c r="Q110" s="354" t="s">
        <v>1859</v>
      </c>
      <c r="R110" s="447">
        <v>1905027</v>
      </c>
      <c r="S110" s="158" t="s">
        <v>2173</v>
      </c>
      <c r="T110" s="355" t="s">
        <v>2174</v>
      </c>
      <c r="U110" s="355" t="s">
        <v>2049</v>
      </c>
      <c r="V110" s="148">
        <v>288</v>
      </c>
      <c r="W110" s="355" t="s">
        <v>2212</v>
      </c>
      <c r="X110" s="458" t="s">
        <v>1757</v>
      </c>
      <c r="Y110" s="148" t="s">
        <v>3839</v>
      </c>
      <c r="Z110" s="148" t="s">
        <v>2959</v>
      </c>
      <c r="AA110" s="367" t="s">
        <v>4188</v>
      </c>
      <c r="AB110" s="390" t="s">
        <v>4187</v>
      </c>
      <c r="AC110" s="378" t="s">
        <v>4190</v>
      </c>
      <c r="AD110" s="352" t="s">
        <v>1534</v>
      </c>
      <c r="AE110" s="352" t="s">
        <v>1536</v>
      </c>
      <c r="AF110" s="352" t="s">
        <v>1926</v>
      </c>
      <c r="AG110" s="148" t="s">
        <v>4193</v>
      </c>
      <c r="AH110" s="148" t="s">
        <v>4194</v>
      </c>
      <c r="AI110" s="468"/>
      <c r="AJ110" s="158">
        <v>6</v>
      </c>
      <c r="AK110" s="361" t="s">
        <v>1664</v>
      </c>
      <c r="AL110" s="461">
        <v>0</v>
      </c>
      <c r="AM110" s="453">
        <v>72</v>
      </c>
      <c r="AN110" s="366" t="b">
        <f t="shared" si="10"/>
        <v>1</v>
      </c>
      <c r="AO110" s="370">
        <v>36</v>
      </c>
      <c r="AP110" s="370">
        <v>36</v>
      </c>
      <c r="AQ110" s="352">
        <v>0</v>
      </c>
      <c r="AR110" s="352">
        <v>0</v>
      </c>
      <c r="AS110" s="372" t="s">
        <v>4197</v>
      </c>
      <c r="AT110" s="148" t="s">
        <v>4129</v>
      </c>
      <c r="AU110" s="439">
        <f t="shared" si="11"/>
        <v>1233580816</v>
      </c>
      <c r="AV110" s="454">
        <f t="shared" si="12"/>
        <v>443496274</v>
      </c>
      <c r="AW110" s="455">
        <f t="shared" si="13"/>
        <v>0</v>
      </c>
      <c r="AX110" s="456">
        <f t="shared" si="14"/>
        <v>790084542</v>
      </c>
      <c r="AY110" s="457"/>
      <c r="AZ110" s="424">
        <v>443496274</v>
      </c>
      <c r="BA110" s="424">
        <v>0</v>
      </c>
      <c r="BB110" s="424">
        <v>0</v>
      </c>
      <c r="BC110" s="424">
        <v>0</v>
      </c>
      <c r="BD110" s="424">
        <v>0</v>
      </c>
      <c r="BE110" s="424">
        <v>0</v>
      </c>
      <c r="BF110" s="417">
        <v>0</v>
      </c>
      <c r="BG110" s="417">
        <v>0</v>
      </c>
      <c r="BH110" s="417">
        <v>0</v>
      </c>
      <c r="BI110" s="417">
        <v>0</v>
      </c>
      <c r="BJ110" s="417">
        <v>0</v>
      </c>
      <c r="BK110" s="417">
        <v>0</v>
      </c>
      <c r="BL110" s="417">
        <v>0</v>
      </c>
      <c r="BM110" s="417">
        <v>0</v>
      </c>
      <c r="BN110" s="417">
        <v>0</v>
      </c>
      <c r="BO110" s="417">
        <v>0</v>
      </c>
      <c r="BP110" s="417">
        <v>0</v>
      </c>
      <c r="BQ110" s="417">
        <v>0</v>
      </c>
      <c r="BR110" s="417">
        <v>0</v>
      </c>
      <c r="BS110" s="417">
        <v>0</v>
      </c>
      <c r="BT110" s="417">
        <v>0</v>
      </c>
      <c r="BU110" s="417">
        <v>0</v>
      </c>
      <c r="BV110" s="417">
        <v>0</v>
      </c>
      <c r="BW110" s="417">
        <v>0</v>
      </c>
      <c r="BX110" s="417">
        <v>0</v>
      </c>
      <c r="BY110" s="417">
        <v>0</v>
      </c>
      <c r="BZ110" s="417">
        <v>0</v>
      </c>
      <c r="CA110" s="417">
        <v>0</v>
      </c>
      <c r="CB110" s="417">
        <v>0</v>
      </c>
      <c r="CC110" s="417">
        <v>0</v>
      </c>
      <c r="CD110" s="417">
        <v>0</v>
      </c>
      <c r="CE110" s="417">
        <v>0</v>
      </c>
      <c r="CF110" s="417">
        <v>0</v>
      </c>
      <c r="CG110" s="417">
        <v>0</v>
      </c>
      <c r="CH110" s="417">
        <v>0</v>
      </c>
      <c r="CI110" s="417">
        <v>0</v>
      </c>
      <c r="CJ110" s="417">
        <v>0</v>
      </c>
      <c r="CK110" s="417">
        <v>0</v>
      </c>
      <c r="CL110" s="417">
        <v>0</v>
      </c>
      <c r="CM110" s="420">
        <v>0</v>
      </c>
      <c r="CN110" s="420">
        <v>0</v>
      </c>
      <c r="CO110" s="420">
        <v>790084542</v>
      </c>
      <c r="CP110" s="420">
        <v>0</v>
      </c>
    </row>
    <row r="111" spans="1:94" s="440" customFormat="1" ht="99.95" customHeight="1" x14ac:dyDescent="0.25">
      <c r="A111" s="167">
        <v>19</v>
      </c>
      <c r="B111" s="167" t="s">
        <v>30</v>
      </c>
      <c r="C111" s="167">
        <v>1906</v>
      </c>
      <c r="D111" s="167" t="s">
        <v>1856</v>
      </c>
      <c r="E111" s="350" t="s">
        <v>33</v>
      </c>
      <c r="F111" s="167" t="s">
        <v>1857</v>
      </c>
      <c r="G111" s="368">
        <v>71</v>
      </c>
      <c r="H111" s="351" t="s">
        <v>1867</v>
      </c>
      <c r="I111" s="378" t="s">
        <v>2077</v>
      </c>
      <c r="J111" s="148">
        <v>95</v>
      </c>
      <c r="K111" s="352" t="s">
        <v>1920</v>
      </c>
      <c r="L111" s="352" t="s">
        <v>1959</v>
      </c>
      <c r="M111" s="353" t="s">
        <v>1960</v>
      </c>
      <c r="N111" s="378" t="s">
        <v>2077</v>
      </c>
      <c r="O111" s="148">
        <v>95</v>
      </c>
      <c r="P111" s="448">
        <v>2021004250602</v>
      </c>
      <c r="Q111" s="354" t="s">
        <v>1859</v>
      </c>
      <c r="R111" s="447">
        <v>1905027</v>
      </c>
      <c r="S111" s="158" t="s">
        <v>2173</v>
      </c>
      <c r="T111" s="355" t="s">
        <v>2174</v>
      </c>
      <c r="U111" s="355" t="s">
        <v>2049</v>
      </c>
      <c r="V111" s="148">
        <v>288</v>
      </c>
      <c r="W111" s="355" t="s">
        <v>2212</v>
      </c>
      <c r="X111" s="458" t="s">
        <v>1757</v>
      </c>
      <c r="Y111" s="373"/>
      <c r="Z111" s="373"/>
      <c r="AA111" s="367" t="s">
        <v>4188</v>
      </c>
      <c r="AB111" s="390" t="s">
        <v>1868</v>
      </c>
      <c r="AC111" s="432"/>
      <c r="AD111" s="396" t="s">
        <v>1518</v>
      </c>
      <c r="AE111" s="396" t="s">
        <v>1528</v>
      </c>
      <c r="AF111" s="396" t="s">
        <v>1926</v>
      </c>
      <c r="AG111" s="374"/>
      <c r="AH111" s="374"/>
      <c r="AI111" s="468"/>
      <c r="AJ111" s="158">
        <v>6</v>
      </c>
      <c r="AK111" s="361" t="s">
        <v>1664</v>
      </c>
      <c r="AL111" s="461">
        <v>1</v>
      </c>
      <c r="AM111" s="453">
        <v>0</v>
      </c>
      <c r="AN111" s="366" t="b">
        <f t="shared" si="10"/>
        <v>1</v>
      </c>
      <c r="AO111" s="370">
        <v>0</v>
      </c>
      <c r="AP111" s="370">
        <v>0</v>
      </c>
      <c r="AQ111" s="352">
        <v>0</v>
      </c>
      <c r="AR111" s="352">
        <v>0</v>
      </c>
      <c r="AS111" s="377"/>
      <c r="AT111" s="148" t="s">
        <v>4129</v>
      </c>
      <c r="AU111" s="439">
        <f t="shared" si="11"/>
        <v>0</v>
      </c>
      <c r="AV111" s="454">
        <f t="shared" si="12"/>
        <v>0</v>
      </c>
      <c r="AW111" s="455">
        <f t="shared" si="13"/>
        <v>0</v>
      </c>
      <c r="AX111" s="456">
        <f t="shared" si="14"/>
        <v>0</v>
      </c>
      <c r="AY111" s="457"/>
      <c r="AZ111" s="424">
        <v>0</v>
      </c>
      <c r="BA111" s="424">
        <v>0</v>
      </c>
      <c r="BB111" s="424">
        <v>0</v>
      </c>
      <c r="BC111" s="424">
        <v>0</v>
      </c>
      <c r="BD111" s="424">
        <v>0</v>
      </c>
      <c r="BE111" s="424">
        <v>0</v>
      </c>
      <c r="BF111" s="417">
        <v>0</v>
      </c>
      <c r="BG111" s="417">
        <v>0</v>
      </c>
      <c r="BH111" s="417">
        <v>0</v>
      </c>
      <c r="BI111" s="417">
        <v>0</v>
      </c>
      <c r="BJ111" s="417">
        <v>0</v>
      </c>
      <c r="BK111" s="417">
        <v>0</v>
      </c>
      <c r="BL111" s="417">
        <v>0</v>
      </c>
      <c r="BM111" s="417">
        <v>0</v>
      </c>
      <c r="BN111" s="417">
        <v>0</v>
      </c>
      <c r="BO111" s="417">
        <v>0</v>
      </c>
      <c r="BP111" s="417">
        <v>0</v>
      </c>
      <c r="BQ111" s="417">
        <v>0</v>
      </c>
      <c r="BR111" s="417">
        <v>0</v>
      </c>
      <c r="BS111" s="417">
        <v>0</v>
      </c>
      <c r="BT111" s="417">
        <v>0</v>
      </c>
      <c r="BU111" s="417">
        <v>0</v>
      </c>
      <c r="BV111" s="417">
        <v>0</v>
      </c>
      <c r="BW111" s="417">
        <v>0</v>
      </c>
      <c r="BX111" s="417">
        <v>0</v>
      </c>
      <c r="BY111" s="417">
        <v>0</v>
      </c>
      <c r="BZ111" s="417">
        <v>0</v>
      </c>
      <c r="CA111" s="417">
        <v>0</v>
      </c>
      <c r="CB111" s="417">
        <v>0</v>
      </c>
      <c r="CC111" s="417">
        <v>0</v>
      </c>
      <c r="CD111" s="417">
        <v>0</v>
      </c>
      <c r="CE111" s="417">
        <v>0</v>
      </c>
      <c r="CF111" s="417">
        <v>0</v>
      </c>
      <c r="CG111" s="417">
        <v>0</v>
      </c>
      <c r="CH111" s="417">
        <v>0</v>
      </c>
      <c r="CI111" s="417">
        <v>0</v>
      </c>
      <c r="CJ111" s="417">
        <v>0</v>
      </c>
      <c r="CK111" s="417">
        <v>0</v>
      </c>
      <c r="CL111" s="417">
        <v>0</v>
      </c>
      <c r="CM111" s="420">
        <v>0</v>
      </c>
      <c r="CN111" s="420">
        <v>0</v>
      </c>
      <c r="CO111" s="420">
        <v>0</v>
      </c>
      <c r="CP111" s="420">
        <v>0</v>
      </c>
    </row>
    <row r="112" spans="1:94" s="440" customFormat="1" ht="99.95" customHeight="1" x14ac:dyDescent="0.25">
      <c r="A112" s="167">
        <v>19</v>
      </c>
      <c r="B112" s="167" t="s">
        <v>30</v>
      </c>
      <c r="C112" s="167">
        <v>1906</v>
      </c>
      <c r="D112" s="167" t="s">
        <v>1856</v>
      </c>
      <c r="E112" s="350" t="s">
        <v>33</v>
      </c>
      <c r="F112" s="167" t="s">
        <v>1857</v>
      </c>
      <c r="G112" s="368">
        <v>71</v>
      </c>
      <c r="H112" s="351" t="s">
        <v>1867</v>
      </c>
      <c r="I112" s="378" t="s">
        <v>2077</v>
      </c>
      <c r="J112" s="148">
        <v>95</v>
      </c>
      <c r="K112" s="352" t="s">
        <v>1920</v>
      </c>
      <c r="L112" s="352" t="s">
        <v>1959</v>
      </c>
      <c r="M112" s="353" t="s">
        <v>1960</v>
      </c>
      <c r="N112" s="378" t="s">
        <v>2077</v>
      </c>
      <c r="O112" s="148">
        <v>95</v>
      </c>
      <c r="P112" s="448">
        <v>2021004250602</v>
      </c>
      <c r="Q112" s="354" t="s">
        <v>1859</v>
      </c>
      <c r="R112" s="447">
        <v>1905027</v>
      </c>
      <c r="S112" s="158" t="s">
        <v>2173</v>
      </c>
      <c r="T112" s="355" t="s">
        <v>2174</v>
      </c>
      <c r="U112" s="355" t="s">
        <v>2049</v>
      </c>
      <c r="V112" s="148">
        <v>288</v>
      </c>
      <c r="W112" s="355" t="s">
        <v>2212</v>
      </c>
      <c r="X112" s="458" t="s">
        <v>1757</v>
      </c>
      <c r="Y112" s="373"/>
      <c r="Z112" s="373"/>
      <c r="AA112" s="367" t="s">
        <v>4188</v>
      </c>
      <c r="AB112" s="390" t="s">
        <v>1869</v>
      </c>
      <c r="AC112" s="432"/>
      <c r="AD112" s="396" t="s">
        <v>1518</v>
      </c>
      <c r="AE112" s="396" t="s">
        <v>1528</v>
      </c>
      <c r="AF112" s="396" t="s">
        <v>1926</v>
      </c>
      <c r="AG112" s="374"/>
      <c r="AH112" s="374"/>
      <c r="AI112" s="468"/>
      <c r="AJ112" s="158">
        <v>6</v>
      </c>
      <c r="AK112" s="361" t="s">
        <v>1664</v>
      </c>
      <c r="AL112" s="461">
        <v>25</v>
      </c>
      <c r="AM112" s="453">
        <v>0</v>
      </c>
      <c r="AN112" s="366" t="b">
        <f t="shared" si="10"/>
        <v>1</v>
      </c>
      <c r="AO112" s="370">
        <v>0</v>
      </c>
      <c r="AP112" s="370">
        <v>0</v>
      </c>
      <c r="AQ112" s="352">
        <v>0</v>
      </c>
      <c r="AR112" s="352">
        <v>0</v>
      </c>
      <c r="AS112" s="377"/>
      <c r="AT112" s="148" t="s">
        <v>4129</v>
      </c>
      <c r="AU112" s="439">
        <f t="shared" si="11"/>
        <v>0</v>
      </c>
      <c r="AV112" s="454">
        <f t="shared" si="12"/>
        <v>0</v>
      </c>
      <c r="AW112" s="455">
        <f t="shared" si="13"/>
        <v>0</v>
      </c>
      <c r="AX112" s="456">
        <f t="shared" si="14"/>
        <v>0</v>
      </c>
      <c r="AY112" s="457"/>
      <c r="AZ112" s="424">
        <v>0</v>
      </c>
      <c r="BA112" s="424">
        <v>0</v>
      </c>
      <c r="BB112" s="424">
        <v>0</v>
      </c>
      <c r="BC112" s="424">
        <v>0</v>
      </c>
      <c r="BD112" s="424">
        <v>0</v>
      </c>
      <c r="BE112" s="424">
        <v>0</v>
      </c>
      <c r="BF112" s="417">
        <v>0</v>
      </c>
      <c r="BG112" s="417">
        <v>0</v>
      </c>
      <c r="BH112" s="417">
        <v>0</v>
      </c>
      <c r="BI112" s="417">
        <v>0</v>
      </c>
      <c r="BJ112" s="417">
        <v>0</v>
      </c>
      <c r="BK112" s="417">
        <v>0</v>
      </c>
      <c r="BL112" s="417">
        <v>0</v>
      </c>
      <c r="BM112" s="417">
        <v>0</v>
      </c>
      <c r="BN112" s="417">
        <v>0</v>
      </c>
      <c r="BO112" s="417">
        <v>0</v>
      </c>
      <c r="BP112" s="417">
        <v>0</v>
      </c>
      <c r="BQ112" s="417">
        <v>0</v>
      </c>
      <c r="BR112" s="417">
        <v>0</v>
      </c>
      <c r="BS112" s="417">
        <v>0</v>
      </c>
      <c r="BT112" s="417">
        <v>0</v>
      </c>
      <c r="BU112" s="417">
        <v>0</v>
      </c>
      <c r="BV112" s="417">
        <v>0</v>
      </c>
      <c r="BW112" s="417">
        <v>0</v>
      </c>
      <c r="BX112" s="417">
        <v>0</v>
      </c>
      <c r="BY112" s="417">
        <v>0</v>
      </c>
      <c r="BZ112" s="417">
        <v>0</v>
      </c>
      <c r="CA112" s="417">
        <v>0</v>
      </c>
      <c r="CB112" s="417">
        <v>0</v>
      </c>
      <c r="CC112" s="417">
        <v>0</v>
      </c>
      <c r="CD112" s="417">
        <v>0</v>
      </c>
      <c r="CE112" s="417">
        <v>0</v>
      </c>
      <c r="CF112" s="417">
        <v>0</v>
      </c>
      <c r="CG112" s="417">
        <v>0</v>
      </c>
      <c r="CH112" s="417">
        <v>0</v>
      </c>
      <c r="CI112" s="417">
        <v>0</v>
      </c>
      <c r="CJ112" s="417">
        <v>0</v>
      </c>
      <c r="CK112" s="417">
        <v>0</v>
      </c>
      <c r="CL112" s="417">
        <v>0</v>
      </c>
      <c r="CM112" s="420">
        <v>0</v>
      </c>
      <c r="CN112" s="420">
        <v>0</v>
      </c>
      <c r="CO112" s="420">
        <v>0</v>
      </c>
      <c r="CP112" s="420">
        <v>0</v>
      </c>
    </row>
    <row r="113" spans="1:94" s="440" customFormat="1" ht="99.95" customHeight="1" x14ac:dyDescent="0.25">
      <c r="A113" s="167">
        <v>19</v>
      </c>
      <c r="B113" s="167" t="s">
        <v>30</v>
      </c>
      <c r="C113" s="167">
        <v>1906</v>
      </c>
      <c r="D113" s="167" t="s">
        <v>1856</v>
      </c>
      <c r="E113" s="350" t="s">
        <v>33</v>
      </c>
      <c r="F113" s="167" t="s">
        <v>1857</v>
      </c>
      <c r="G113" s="368">
        <v>71</v>
      </c>
      <c r="H113" s="351" t="s">
        <v>1867</v>
      </c>
      <c r="I113" s="378" t="s">
        <v>2077</v>
      </c>
      <c r="J113" s="148">
        <v>95</v>
      </c>
      <c r="K113" s="352" t="s">
        <v>1920</v>
      </c>
      <c r="L113" s="352" t="s">
        <v>1959</v>
      </c>
      <c r="M113" s="353" t="s">
        <v>1960</v>
      </c>
      <c r="N113" s="378" t="s">
        <v>2077</v>
      </c>
      <c r="O113" s="148">
        <v>95</v>
      </c>
      <c r="P113" s="448">
        <v>2021004250602</v>
      </c>
      <c r="Q113" s="354" t="s">
        <v>1859</v>
      </c>
      <c r="R113" s="447">
        <v>1905027</v>
      </c>
      <c r="S113" s="158" t="s">
        <v>2173</v>
      </c>
      <c r="T113" s="355" t="s">
        <v>2174</v>
      </c>
      <c r="U113" s="355" t="s">
        <v>2049</v>
      </c>
      <c r="V113" s="148">
        <v>288</v>
      </c>
      <c r="W113" s="355" t="s">
        <v>2212</v>
      </c>
      <c r="X113" s="458" t="s">
        <v>1757</v>
      </c>
      <c r="Y113" s="148" t="s">
        <v>3841</v>
      </c>
      <c r="Z113" s="148" t="s">
        <v>2965</v>
      </c>
      <c r="AA113" s="367" t="s">
        <v>4188</v>
      </c>
      <c r="AB113" s="390" t="s">
        <v>1874</v>
      </c>
      <c r="AC113" s="378" t="s">
        <v>4189</v>
      </c>
      <c r="AD113" s="352" t="s">
        <v>1534</v>
      </c>
      <c r="AE113" s="352" t="s">
        <v>1540</v>
      </c>
      <c r="AF113" s="352" t="s">
        <v>1926</v>
      </c>
      <c r="AG113" s="368" t="s">
        <v>4193</v>
      </c>
      <c r="AH113" s="368" t="s">
        <v>4194</v>
      </c>
      <c r="AI113" s="468"/>
      <c r="AJ113" s="158">
        <v>6</v>
      </c>
      <c r="AK113" s="361" t="s">
        <v>1664</v>
      </c>
      <c r="AL113" s="362">
        <v>6</v>
      </c>
      <c r="AM113" s="453">
        <v>6</v>
      </c>
      <c r="AN113" s="366" t="b">
        <f t="shared" si="10"/>
        <v>1</v>
      </c>
      <c r="AO113" s="370">
        <v>3</v>
      </c>
      <c r="AP113" s="370">
        <v>3</v>
      </c>
      <c r="AQ113" s="352">
        <v>0</v>
      </c>
      <c r="AR113" s="352">
        <v>0</v>
      </c>
      <c r="AS113" s="372" t="s">
        <v>4198</v>
      </c>
      <c r="AT113" s="148" t="s">
        <v>4129</v>
      </c>
      <c r="AU113" s="439">
        <f t="shared" si="11"/>
        <v>196921768</v>
      </c>
      <c r="AV113" s="454">
        <f t="shared" si="12"/>
        <v>0</v>
      </c>
      <c r="AW113" s="455">
        <f t="shared" si="13"/>
        <v>0</v>
      </c>
      <c r="AX113" s="456">
        <f t="shared" si="14"/>
        <v>196921768</v>
      </c>
      <c r="AY113" s="457"/>
      <c r="AZ113" s="424">
        <v>0</v>
      </c>
      <c r="BA113" s="424">
        <v>0</v>
      </c>
      <c r="BB113" s="424">
        <v>0</v>
      </c>
      <c r="BC113" s="424">
        <v>0</v>
      </c>
      <c r="BD113" s="424">
        <v>0</v>
      </c>
      <c r="BE113" s="424">
        <v>0</v>
      </c>
      <c r="BF113" s="417">
        <v>0</v>
      </c>
      <c r="BG113" s="417">
        <v>0</v>
      </c>
      <c r="BH113" s="417">
        <v>0</v>
      </c>
      <c r="BI113" s="417">
        <v>0</v>
      </c>
      <c r="BJ113" s="417">
        <v>0</v>
      </c>
      <c r="BK113" s="417">
        <v>0</v>
      </c>
      <c r="BL113" s="417">
        <v>0</v>
      </c>
      <c r="BM113" s="417">
        <v>0</v>
      </c>
      <c r="BN113" s="417">
        <v>0</v>
      </c>
      <c r="BO113" s="417">
        <v>0</v>
      </c>
      <c r="BP113" s="417">
        <v>0</v>
      </c>
      <c r="BQ113" s="417">
        <v>0</v>
      </c>
      <c r="BR113" s="417">
        <v>0</v>
      </c>
      <c r="BS113" s="417">
        <v>0</v>
      </c>
      <c r="BT113" s="417">
        <v>0</v>
      </c>
      <c r="BU113" s="417">
        <v>0</v>
      </c>
      <c r="BV113" s="417">
        <v>0</v>
      </c>
      <c r="BW113" s="417">
        <v>0</v>
      </c>
      <c r="BX113" s="417">
        <v>0</v>
      </c>
      <c r="BY113" s="417">
        <v>0</v>
      </c>
      <c r="BZ113" s="417">
        <v>0</v>
      </c>
      <c r="CA113" s="417">
        <v>0</v>
      </c>
      <c r="CB113" s="417">
        <v>0</v>
      </c>
      <c r="CC113" s="417">
        <v>0</v>
      </c>
      <c r="CD113" s="417">
        <v>0</v>
      </c>
      <c r="CE113" s="417">
        <v>0</v>
      </c>
      <c r="CF113" s="417">
        <v>0</v>
      </c>
      <c r="CG113" s="417">
        <v>0</v>
      </c>
      <c r="CH113" s="417">
        <v>0</v>
      </c>
      <c r="CI113" s="417">
        <v>0</v>
      </c>
      <c r="CJ113" s="417">
        <v>0</v>
      </c>
      <c r="CK113" s="417">
        <v>0</v>
      </c>
      <c r="CL113" s="417">
        <v>0</v>
      </c>
      <c r="CM113" s="420">
        <v>0</v>
      </c>
      <c r="CN113" s="420">
        <v>0</v>
      </c>
      <c r="CO113" s="420">
        <v>196921768</v>
      </c>
      <c r="CP113" s="420">
        <v>0</v>
      </c>
    </row>
    <row r="114" spans="1:94" s="440" customFormat="1" ht="99.95" customHeight="1" x14ac:dyDescent="0.25">
      <c r="A114" s="167">
        <v>19</v>
      </c>
      <c r="B114" s="167" t="s">
        <v>30</v>
      </c>
      <c r="C114" s="167">
        <v>1906</v>
      </c>
      <c r="D114" s="167" t="s">
        <v>1856</v>
      </c>
      <c r="E114" s="350" t="s">
        <v>33</v>
      </c>
      <c r="F114" s="167" t="s">
        <v>1857</v>
      </c>
      <c r="G114" s="368">
        <v>71</v>
      </c>
      <c r="H114" s="351" t="s">
        <v>1867</v>
      </c>
      <c r="I114" s="378" t="s">
        <v>2077</v>
      </c>
      <c r="J114" s="148">
        <v>95</v>
      </c>
      <c r="K114" s="352" t="s">
        <v>1920</v>
      </c>
      <c r="L114" s="352" t="s">
        <v>1959</v>
      </c>
      <c r="M114" s="353" t="s">
        <v>1960</v>
      </c>
      <c r="N114" s="378" t="s">
        <v>2077</v>
      </c>
      <c r="O114" s="148">
        <v>95</v>
      </c>
      <c r="P114" s="448">
        <v>2021004250602</v>
      </c>
      <c r="Q114" s="354" t="s">
        <v>1859</v>
      </c>
      <c r="R114" s="447">
        <v>1905027</v>
      </c>
      <c r="S114" s="158" t="s">
        <v>2173</v>
      </c>
      <c r="T114" s="355" t="s">
        <v>2174</v>
      </c>
      <c r="U114" s="355" t="s">
        <v>2049</v>
      </c>
      <c r="V114" s="148">
        <v>288</v>
      </c>
      <c r="W114" s="355" t="s">
        <v>2212</v>
      </c>
      <c r="X114" s="458" t="s">
        <v>1757</v>
      </c>
      <c r="Y114" s="148" t="s">
        <v>3841</v>
      </c>
      <c r="Z114" s="148" t="s">
        <v>2965</v>
      </c>
      <c r="AA114" s="367" t="s">
        <v>4188</v>
      </c>
      <c r="AB114" s="390" t="s">
        <v>1872</v>
      </c>
      <c r="AC114" s="378" t="s">
        <v>4191</v>
      </c>
      <c r="AD114" s="352" t="s">
        <v>1534</v>
      </c>
      <c r="AE114" s="352" t="s">
        <v>1540</v>
      </c>
      <c r="AF114" s="352" t="s">
        <v>1926</v>
      </c>
      <c r="AG114" s="368" t="s">
        <v>4193</v>
      </c>
      <c r="AH114" s="368" t="s">
        <v>4194</v>
      </c>
      <c r="AI114" s="468"/>
      <c r="AJ114" s="158">
        <v>6</v>
      </c>
      <c r="AK114" s="361" t="s">
        <v>1664</v>
      </c>
      <c r="AL114" s="461">
        <v>12</v>
      </c>
      <c r="AM114" s="453">
        <v>3</v>
      </c>
      <c r="AN114" s="366" t="b">
        <f t="shared" si="10"/>
        <v>1</v>
      </c>
      <c r="AO114" s="370">
        <v>0</v>
      </c>
      <c r="AP114" s="370">
        <v>3</v>
      </c>
      <c r="AQ114" s="352">
        <v>0</v>
      </c>
      <c r="AR114" s="352">
        <v>0</v>
      </c>
      <c r="AS114" s="372" t="s">
        <v>4199</v>
      </c>
      <c r="AT114" s="148" t="s">
        <v>4129</v>
      </c>
      <c r="AU114" s="439">
        <f t="shared" si="11"/>
        <v>120000000</v>
      </c>
      <c r="AV114" s="454">
        <f t="shared" si="12"/>
        <v>120000000</v>
      </c>
      <c r="AW114" s="455">
        <f t="shared" si="13"/>
        <v>0</v>
      </c>
      <c r="AX114" s="456">
        <f t="shared" si="14"/>
        <v>0</v>
      </c>
      <c r="AY114" s="457"/>
      <c r="AZ114" s="424">
        <v>120000000</v>
      </c>
      <c r="BA114" s="424">
        <v>0</v>
      </c>
      <c r="BB114" s="424">
        <v>0</v>
      </c>
      <c r="BC114" s="424">
        <v>0</v>
      </c>
      <c r="BD114" s="424">
        <v>0</v>
      </c>
      <c r="BE114" s="424">
        <v>0</v>
      </c>
      <c r="BF114" s="417">
        <v>0</v>
      </c>
      <c r="BG114" s="417">
        <v>0</v>
      </c>
      <c r="BH114" s="417">
        <v>0</v>
      </c>
      <c r="BI114" s="417">
        <v>0</v>
      </c>
      <c r="BJ114" s="417">
        <v>0</v>
      </c>
      <c r="BK114" s="417">
        <v>0</v>
      </c>
      <c r="BL114" s="417">
        <v>0</v>
      </c>
      <c r="BM114" s="417">
        <v>0</v>
      </c>
      <c r="BN114" s="417">
        <v>0</v>
      </c>
      <c r="BO114" s="417">
        <v>0</v>
      </c>
      <c r="BP114" s="417">
        <v>0</v>
      </c>
      <c r="BQ114" s="417">
        <v>0</v>
      </c>
      <c r="BR114" s="417">
        <v>0</v>
      </c>
      <c r="BS114" s="417">
        <v>0</v>
      </c>
      <c r="BT114" s="417">
        <v>0</v>
      </c>
      <c r="BU114" s="417">
        <v>0</v>
      </c>
      <c r="BV114" s="417">
        <v>0</v>
      </c>
      <c r="BW114" s="417">
        <v>0</v>
      </c>
      <c r="BX114" s="417">
        <v>0</v>
      </c>
      <c r="BY114" s="417">
        <v>0</v>
      </c>
      <c r="BZ114" s="417">
        <v>0</v>
      </c>
      <c r="CA114" s="417">
        <v>0</v>
      </c>
      <c r="CB114" s="417">
        <v>0</v>
      </c>
      <c r="CC114" s="417">
        <v>0</v>
      </c>
      <c r="CD114" s="417">
        <v>0</v>
      </c>
      <c r="CE114" s="417">
        <v>0</v>
      </c>
      <c r="CF114" s="417">
        <v>0</v>
      </c>
      <c r="CG114" s="417">
        <v>0</v>
      </c>
      <c r="CH114" s="417">
        <v>0</v>
      </c>
      <c r="CI114" s="417">
        <v>0</v>
      </c>
      <c r="CJ114" s="417">
        <v>0</v>
      </c>
      <c r="CK114" s="417">
        <v>0</v>
      </c>
      <c r="CL114" s="417">
        <v>0</v>
      </c>
      <c r="CM114" s="420">
        <v>0</v>
      </c>
      <c r="CN114" s="420">
        <v>0</v>
      </c>
      <c r="CO114" s="420">
        <v>0</v>
      </c>
      <c r="CP114" s="420">
        <v>0</v>
      </c>
    </row>
    <row r="115" spans="1:94" s="440" customFormat="1" ht="99.95" customHeight="1" x14ac:dyDescent="0.25">
      <c r="A115" s="167">
        <v>45</v>
      </c>
      <c r="B115" s="167" t="s">
        <v>548</v>
      </c>
      <c r="C115" s="167">
        <v>4599</v>
      </c>
      <c r="D115" s="167" t="s">
        <v>1754</v>
      </c>
      <c r="E115" s="350" t="s">
        <v>1740</v>
      </c>
      <c r="F115" s="167" t="s">
        <v>1755</v>
      </c>
      <c r="G115" s="368">
        <v>72</v>
      </c>
      <c r="H115" s="351" t="s">
        <v>1893</v>
      </c>
      <c r="I115" s="378" t="s">
        <v>2077</v>
      </c>
      <c r="J115" s="148">
        <v>14</v>
      </c>
      <c r="K115" s="352" t="s">
        <v>1948</v>
      </c>
      <c r="L115" s="352" t="s">
        <v>1949</v>
      </c>
      <c r="M115" s="353" t="s">
        <v>1961</v>
      </c>
      <c r="N115" s="378" t="s">
        <v>2077</v>
      </c>
      <c r="O115" s="148">
        <v>14</v>
      </c>
      <c r="P115" s="448">
        <v>2021004250591</v>
      </c>
      <c r="Q115" s="354" t="s">
        <v>1886</v>
      </c>
      <c r="R115" s="447">
        <v>4599031</v>
      </c>
      <c r="S115" s="158" t="s">
        <v>2166</v>
      </c>
      <c r="T115" s="355" t="s">
        <v>2044</v>
      </c>
      <c r="U115" s="355" t="s">
        <v>2167</v>
      </c>
      <c r="V115" s="148">
        <v>50</v>
      </c>
      <c r="W115" s="355" t="s">
        <v>2210</v>
      </c>
      <c r="X115" s="458" t="s">
        <v>1757</v>
      </c>
      <c r="Y115" s="373"/>
      <c r="Z115" s="373"/>
      <c r="AA115" s="367" t="s">
        <v>4202</v>
      </c>
      <c r="AB115" s="390" t="s">
        <v>1897</v>
      </c>
      <c r="AC115" s="432"/>
      <c r="AD115" s="396" t="s">
        <v>1534</v>
      </c>
      <c r="AE115" s="396" t="s">
        <v>1536</v>
      </c>
      <c r="AF115" s="396" t="s">
        <v>1951</v>
      </c>
      <c r="AG115" s="373"/>
      <c r="AH115" s="373"/>
      <c r="AI115" s="468"/>
      <c r="AJ115" s="158">
        <v>6</v>
      </c>
      <c r="AK115" s="361" t="s">
        <v>1664</v>
      </c>
      <c r="AL115" s="461">
        <v>58</v>
      </c>
      <c r="AM115" s="453">
        <v>0</v>
      </c>
      <c r="AN115" s="366" t="b">
        <f t="shared" si="10"/>
        <v>1</v>
      </c>
      <c r="AO115" s="370">
        <v>0</v>
      </c>
      <c r="AP115" s="370">
        <v>0</v>
      </c>
      <c r="AQ115" s="352">
        <v>0</v>
      </c>
      <c r="AR115" s="352">
        <v>0</v>
      </c>
      <c r="AS115" s="377"/>
      <c r="AT115" s="148" t="s">
        <v>4129</v>
      </c>
      <c r="AU115" s="439">
        <f t="shared" si="11"/>
        <v>0</v>
      </c>
      <c r="AV115" s="454">
        <f t="shared" si="12"/>
        <v>0</v>
      </c>
      <c r="AW115" s="455">
        <f t="shared" si="13"/>
        <v>0</v>
      </c>
      <c r="AX115" s="456">
        <f t="shared" si="14"/>
        <v>0</v>
      </c>
      <c r="AY115" s="457"/>
      <c r="AZ115" s="424">
        <v>0</v>
      </c>
      <c r="BA115" s="424">
        <v>0</v>
      </c>
      <c r="BB115" s="424">
        <v>0</v>
      </c>
      <c r="BC115" s="424">
        <v>0</v>
      </c>
      <c r="BD115" s="424">
        <v>0</v>
      </c>
      <c r="BE115" s="424">
        <v>0</v>
      </c>
      <c r="BF115" s="417">
        <v>0</v>
      </c>
      <c r="BG115" s="417">
        <v>0</v>
      </c>
      <c r="BH115" s="417">
        <v>0</v>
      </c>
      <c r="BI115" s="417">
        <v>0</v>
      </c>
      <c r="BJ115" s="417">
        <v>0</v>
      </c>
      <c r="BK115" s="417">
        <v>0</v>
      </c>
      <c r="BL115" s="417">
        <v>0</v>
      </c>
      <c r="BM115" s="417">
        <v>0</v>
      </c>
      <c r="BN115" s="417">
        <v>0</v>
      </c>
      <c r="BO115" s="417">
        <v>0</v>
      </c>
      <c r="BP115" s="417">
        <v>0</v>
      </c>
      <c r="BQ115" s="417">
        <v>0</v>
      </c>
      <c r="BR115" s="417">
        <v>0</v>
      </c>
      <c r="BS115" s="417">
        <v>0</v>
      </c>
      <c r="BT115" s="417">
        <v>0</v>
      </c>
      <c r="BU115" s="417">
        <v>0</v>
      </c>
      <c r="BV115" s="417">
        <v>0</v>
      </c>
      <c r="BW115" s="417">
        <v>0</v>
      </c>
      <c r="BX115" s="417">
        <v>0</v>
      </c>
      <c r="BY115" s="417">
        <v>0</v>
      </c>
      <c r="BZ115" s="417">
        <v>0</v>
      </c>
      <c r="CA115" s="417">
        <v>0</v>
      </c>
      <c r="CB115" s="417">
        <v>0</v>
      </c>
      <c r="CC115" s="417">
        <v>0</v>
      </c>
      <c r="CD115" s="417">
        <v>0</v>
      </c>
      <c r="CE115" s="417">
        <v>0</v>
      </c>
      <c r="CF115" s="417">
        <v>0</v>
      </c>
      <c r="CG115" s="417">
        <v>0</v>
      </c>
      <c r="CH115" s="417">
        <v>0</v>
      </c>
      <c r="CI115" s="417">
        <v>0</v>
      </c>
      <c r="CJ115" s="417">
        <v>0</v>
      </c>
      <c r="CK115" s="417">
        <v>0</v>
      </c>
      <c r="CL115" s="417">
        <v>0</v>
      </c>
      <c r="CM115" s="420">
        <v>0</v>
      </c>
      <c r="CN115" s="420">
        <v>0</v>
      </c>
      <c r="CO115" s="420">
        <v>0</v>
      </c>
      <c r="CP115" s="420">
        <v>0</v>
      </c>
    </row>
    <row r="116" spans="1:94" s="440" customFormat="1" ht="99.95" customHeight="1" x14ac:dyDescent="0.25">
      <c r="A116" s="167">
        <v>45</v>
      </c>
      <c r="B116" s="167" t="s">
        <v>548</v>
      </c>
      <c r="C116" s="167">
        <v>4599</v>
      </c>
      <c r="D116" s="167" t="s">
        <v>1754</v>
      </c>
      <c r="E116" s="350" t="s">
        <v>1740</v>
      </c>
      <c r="F116" s="167" t="s">
        <v>1755</v>
      </c>
      <c r="G116" s="368">
        <v>72</v>
      </c>
      <c r="H116" s="351" t="s">
        <v>1893</v>
      </c>
      <c r="I116" s="378" t="s">
        <v>2077</v>
      </c>
      <c r="J116" s="148">
        <v>14</v>
      </c>
      <c r="K116" s="352" t="s">
        <v>1948</v>
      </c>
      <c r="L116" s="352" t="s">
        <v>1949</v>
      </c>
      <c r="M116" s="353" t="s">
        <v>1961</v>
      </c>
      <c r="N116" s="378" t="s">
        <v>2077</v>
      </c>
      <c r="O116" s="148">
        <v>14</v>
      </c>
      <c r="P116" s="448">
        <v>2021004250591</v>
      </c>
      <c r="Q116" s="354" t="s">
        <v>1886</v>
      </c>
      <c r="R116" s="447">
        <v>4599031</v>
      </c>
      <c r="S116" s="158" t="s">
        <v>2166</v>
      </c>
      <c r="T116" s="355" t="s">
        <v>2044</v>
      </c>
      <c r="U116" s="355" t="s">
        <v>2167</v>
      </c>
      <c r="V116" s="148">
        <v>50</v>
      </c>
      <c r="W116" s="355" t="s">
        <v>2210</v>
      </c>
      <c r="X116" s="458" t="s">
        <v>1757</v>
      </c>
      <c r="Y116" s="373"/>
      <c r="Z116" s="373"/>
      <c r="AA116" s="367" t="s">
        <v>4202</v>
      </c>
      <c r="AB116" s="390" t="s">
        <v>1898</v>
      </c>
      <c r="AC116" s="432"/>
      <c r="AD116" s="396" t="s">
        <v>1518</v>
      </c>
      <c r="AE116" s="396" t="s">
        <v>1528</v>
      </c>
      <c r="AF116" s="396" t="s">
        <v>1951</v>
      </c>
      <c r="AG116" s="373"/>
      <c r="AH116" s="373"/>
      <c r="AI116" s="468"/>
      <c r="AJ116" s="158">
        <v>6</v>
      </c>
      <c r="AK116" s="361" t="s">
        <v>1664</v>
      </c>
      <c r="AL116" s="362">
        <v>0</v>
      </c>
      <c r="AM116" s="453">
        <v>0</v>
      </c>
      <c r="AN116" s="366" t="b">
        <f t="shared" si="10"/>
        <v>1</v>
      </c>
      <c r="AO116" s="370">
        <v>0</v>
      </c>
      <c r="AP116" s="370">
        <v>0</v>
      </c>
      <c r="AQ116" s="352">
        <v>0</v>
      </c>
      <c r="AR116" s="352">
        <v>0</v>
      </c>
      <c r="AS116" s="377"/>
      <c r="AT116" s="148" t="s">
        <v>4129</v>
      </c>
      <c r="AU116" s="439">
        <f t="shared" si="11"/>
        <v>0</v>
      </c>
      <c r="AV116" s="454">
        <f t="shared" si="12"/>
        <v>0</v>
      </c>
      <c r="AW116" s="455">
        <f t="shared" si="13"/>
        <v>0</v>
      </c>
      <c r="AX116" s="456">
        <f t="shared" si="14"/>
        <v>0</v>
      </c>
      <c r="AY116" s="457"/>
      <c r="AZ116" s="424">
        <v>0</v>
      </c>
      <c r="BA116" s="424">
        <v>0</v>
      </c>
      <c r="BB116" s="424">
        <v>0</v>
      </c>
      <c r="BC116" s="424">
        <v>0</v>
      </c>
      <c r="BD116" s="424">
        <v>0</v>
      </c>
      <c r="BE116" s="424">
        <v>0</v>
      </c>
      <c r="BF116" s="417">
        <v>0</v>
      </c>
      <c r="BG116" s="417">
        <v>0</v>
      </c>
      <c r="BH116" s="417">
        <v>0</v>
      </c>
      <c r="BI116" s="417">
        <v>0</v>
      </c>
      <c r="BJ116" s="417">
        <v>0</v>
      </c>
      <c r="BK116" s="417">
        <v>0</v>
      </c>
      <c r="BL116" s="417">
        <v>0</v>
      </c>
      <c r="BM116" s="417">
        <v>0</v>
      </c>
      <c r="BN116" s="417">
        <v>0</v>
      </c>
      <c r="BO116" s="417">
        <v>0</v>
      </c>
      <c r="BP116" s="417">
        <v>0</v>
      </c>
      <c r="BQ116" s="417">
        <v>0</v>
      </c>
      <c r="BR116" s="417">
        <v>0</v>
      </c>
      <c r="BS116" s="417">
        <v>0</v>
      </c>
      <c r="BT116" s="417">
        <v>0</v>
      </c>
      <c r="BU116" s="417">
        <v>0</v>
      </c>
      <c r="BV116" s="417">
        <v>0</v>
      </c>
      <c r="BW116" s="417">
        <v>0</v>
      </c>
      <c r="BX116" s="417">
        <v>0</v>
      </c>
      <c r="BY116" s="417">
        <v>0</v>
      </c>
      <c r="BZ116" s="417">
        <v>0</v>
      </c>
      <c r="CA116" s="417">
        <v>0</v>
      </c>
      <c r="CB116" s="417">
        <v>0</v>
      </c>
      <c r="CC116" s="417">
        <v>0</v>
      </c>
      <c r="CD116" s="417">
        <v>0</v>
      </c>
      <c r="CE116" s="417">
        <v>0</v>
      </c>
      <c r="CF116" s="417">
        <v>0</v>
      </c>
      <c r="CG116" s="417">
        <v>0</v>
      </c>
      <c r="CH116" s="417">
        <v>0</v>
      </c>
      <c r="CI116" s="417">
        <v>0</v>
      </c>
      <c r="CJ116" s="417">
        <v>0</v>
      </c>
      <c r="CK116" s="417">
        <v>0</v>
      </c>
      <c r="CL116" s="417">
        <v>0</v>
      </c>
      <c r="CM116" s="420">
        <v>0</v>
      </c>
      <c r="CN116" s="420">
        <v>0</v>
      </c>
      <c r="CO116" s="420">
        <v>0</v>
      </c>
      <c r="CP116" s="420">
        <v>0</v>
      </c>
    </row>
    <row r="117" spans="1:94" s="440" customFormat="1" ht="99.95" customHeight="1" x14ac:dyDescent="0.25">
      <c r="A117" s="167">
        <v>45</v>
      </c>
      <c r="B117" s="167" t="s">
        <v>548</v>
      </c>
      <c r="C117" s="167">
        <v>4599</v>
      </c>
      <c r="D117" s="167" t="s">
        <v>1754</v>
      </c>
      <c r="E117" s="350" t="s">
        <v>1740</v>
      </c>
      <c r="F117" s="167" t="s">
        <v>1755</v>
      </c>
      <c r="G117" s="368">
        <v>140</v>
      </c>
      <c r="H117" s="351" t="s">
        <v>499</v>
      </c>
      <c r="I117" s="378" t="s">
        <v>2077</v>
      </c>
      <c r="J117" s="148">
        <v>15</v>
      </c>
      <c r="K117" s="352" t="s">
        <v>1948</v>
      </c>
      <c r="L117" s="352" t="s">
        <v>1974</v>
      </c>
      <c r="M117" s="353" t="s">
        <v>1975</v>
      </c>
      <c r="N117" s="378" t="s">
        <v>2077</v>
      </c>
      <c r="O117" s="148">
        <v>9</v>
      </c>
      <c r="P117" s="448">
        <v>2021004250591</v>
      </c>
      <c r="Q117" s="354" t="s">
        <v>1886</v>
      </c>
      <c r="R117" s="481">
        <v>4599018</v>
      </c>
      <c r="S117" s="481" t="s">
        <v>2158</v>
      </c>
      <c r="T117" s="355" t="s">
        <v>2168</v>
      </c>
      <c r="U117" s="355" t="s">
        <v>2052</v>
      </c>
      <c r="V117" s="148">
        <v>50</v>
      </c>
      <c r="W117" s="355" t="s">
        <v>2214</v>
      </c>
      <c r="X117" s="148" t="s">
        <v>1757</v>
      </c>
      <c r="Y117" s="148" t="s">
        <v>3841</v>
      </c>
      <c r="Z117" s="148" t="s">
        <v>2965</v>
      </c>
      <c r="AA117" s="367" t="s">
        <v>4225</v>
      </c>
      <c r="AB117" s="486" t="s">
        <v>4335</v>
      </c>
      <c r="AC117" s="378" t="s">
        <v>4226</v>
      </c>
      <c r="AD117" s="352" t="s">
        <v>1534</v>
      </c>
      <c r="AE117" s="352" t="s">
        <v>1536</v>
      </c>
      <c r="AF117" s="352" t="s">
        <v>1951</v>
      </c>
      <c r="AG117" s="368" t="s">
        <v>4052</v>
      </c>
      <c r="AH117" s="368" t="s">
        <v>4229</v>
      </c>
      <c r="AI117" s="468"/>
      <c r="AJ117" s="158">
        <v>6</v>
      </c>
      <c r="AK117" s="361" t="s">
        <v>1664</v>
      </c>
      <c r="AL117" s="461">
        <v>19</v>
      </c>
      <c r="AM117" s="453">
        <v>15</v>
      </c>
      <c r="AN117" s="366" t="b">
        <f t="shared" si="10"/>
        <v>1</v>
      </c>
      <c r="AO117" s="370">
        <v>0</v>
      </c>
      <c r="AP117" s="370">
        <v>15</v>
      </c>
      <c r="AQ117" s="352">
        <v>0</v>
      </c>
      <c r="AR117" s="352">
        <v>0</v>
      </c>
      <c r="AS117" s="372" t="s">
        <v>4233</v>
      </c>
      <c r="AT117" s="148" t="s">
        <v>4129</v>
      </c>
      <c r="AU117" s="439">
        <f t="shared" si="11"/>
        <v>87707376</v>
      </c>
      <c r="AV117" s="454">
        <f t="shared" si="12"/>
        <v>87707376</v>
      </c>
      <c r="AW117" s="455">
        <f t="shared" si="13"/>
        <v>0</v>
      </c>
      <c r="AX117" s="456">
        <f t="shared" si="14"/>
        <v>0</v>
      </c>
      <c r="AY117" s="457"/>
      <c r="AZ117" s="424">
        <v>87707376</v>
      </c>
      <c r="BA117" s="424">
        <v>0</v>
      </c>
      <c r="BB117" s="424">
        <v>0</v>
      </c>
      <c r="BC117" s="424">
        <v>0</v>
      </c>
      <c r="BD117" s="424">
        <v>0</v>
      </c>
      <c r="BE117" s="424">
        <v>0</v>
      </c>
      <c r="BF117" s="417">
        <v>0</v>
      </c>
      <c r="BG117" s="417">
        <v>0</v>
      </c>
      <c r="BH117" s="417">
        <v>0</v>
      </c>
      <c r="BI117" s="417">
        <v>0</v>
      </c>
      <c r="BJ117" s="417">
        <v>0</v>
      </c>
      <c r="BK117" s="417">
        <v>0</v>
      </c>
      <c r="BL117" s="417">
        <v>0</v>
      </c>
      <c r="BM117" s="417">
        <v>0</v>
      </c>
      <c r="BN117" s="417">
        <v>0</v>
      </c>
      <c r="BO117" s="417">
        <v>0</v>
      </c>
      <c r="BP117" s="417">
        <v>0</v>
      </c>
      <c r="BQ117" s="417">
        <v>0</v>
      </c>
      <c r="BR117" s="417">
        <v>0</v>
      </c>
      <c r="BS117" s="417">
        <v>0</v>
      </c>
      <c r="BT117" s="417">
        <v>0</v>
      </c>
      <c r="BU117" s="417">
        <v>0</v>
      </c>
      <c r="BV117" s="417">
        <v>0</v>
      </c>
      <c r="BW117" s="417">
        <v>0</v>
      </c>
      <c r="BX117" s="417">
        <v>0</v>
      </c>
      <c r="BY117" s="417">
        <v>0</v>
      </c>
      <c r="BZ117" s="417">
        <v>0</v>
      </c>
      <c r="CA117" s="417">
        <v>0</v>
      </c>
      <c r="CB117" s="417">
        <v>0</v>
      </c>
      <c r="CC117" s="417">
        <v>0</v>
      </c>
      <c r="CD117" s="417">
        <v>0</v>
      </c>
      <c r="CE117" s="417">
        <v>0</v>
      </c>
      <c r="CF117" s="417">
        <v>0</v>
      </c>
      <c r="CG117" s="417">
        <v>0</v>
      </c>
      <c r="CH117" s="417">
        <v>0</v>
      </c>
      <c r="CI117" s="417">
        <v>0</v>
      </c>
      <c r="CJ117" s="417">
        <v>0</v>
      </c>
      <c r="CK117" s="417">
        <v>0</v>
      </c>
      <c r="CL117" s="417">
        <v>0</v>
      </c>
      <c r="CM117" s="420">
        <v>0</v>
      </c>
      <c r="CN117" s="420">
        <v>0</v>
      </c>
      <c r="CO117" s="420">
        <v>0</v>
      </c>
      <c r="CP117" s="420">
        <v>0</v>
      </c>
    </row>
    <row r="118" spans="1:94" s="440" customFormat="1" ht="99.95" customHeight="1" x14ac:dyDescent="0.25">
      <c r="A118" s="167">
        <v>19</v>
      </c>
      <c r="B118" s="167" t="s">
        <v>30</v>
      </c>
      <c r="C118" s="167">
        <v>1905</v>
      </c>
      <c r="D118" s="167" t="s">
        <v>1784</v>
      </c>
      <c r="E118" s="350" t="s">
        <v>33</v>
      </c>
      <c r="F118" s="167" t="s">
        <v>1659</v>
      </c>
      <c r="G118" s="368">
        <v>73</v>
      </c>
      <c r="H118" s="351" t="s">
        <v>1810</v>
      </c>
      <c r="I118" s="378" t="s">
        <v>2077</v>
      </c>
      <c r="J118" s="148">
        <v>4</v>
      </c>
      <c r="K118" s="352" t="s">
        <v>1943</v>
      </c>
      <c r="L118" s="352" t="s">
        <v>1944</v>
      </c>
      <c r="M118" s="353" t="s">
        <v>1962</v>
      </c>
      <c r="N118" s="378" t="s">
        <v>2077</v>
      </c>
      <c r="O118" s="148">
        <v>4</v>
      </c>
      <c r="P118" s="448">
        <v>2021004250599</v>
      </c>
      <c r="Q118" s="354" t="s">
        <v>1799</v>
      </c>
      <c r="R118" s="447">
        <v>1905028</v>
      </c>
      <c r="S118" s="158" t="s">
        <v>2070</v>
      </c>
      <c r="T118" s="355" t="s">
        <v>2071</v>
      </c>
      <c r="U118" s="355" t="s">
        <v>2052</v>
      </c>
      <c r="V118" s="148">
        <v>4</v>
      </c>
      <c r="W118" s="355" t="s">
        <v>2209</v>
      </c>
      <c r="X118" s="458" t="s">
        <v>1757</v>
      </c>
      <c r="Y118" s="396"/>
      <c r="Z118" s="396"/>
      <c r="AA118" s="367" t="s">
        <v>4206</v>
      </c>
      <c r="AB118" s="390" t="s">
        <v>1812</v>
      </c>
      <c r="AC118" s="432"/>
      <c r="AD118" s="396" t="s">
        <v>1518</v>
      </c>
      <c r="AE118" s="396" t="s">
        <v>1522</v>
      </c>
      <c r="AF118" s="396" t="s">
        <v>1945</v>
      </c>
      <c r="AG118" s="374"/>
      <c r="AH118" s="374"/>
      <c r="AI118" s="468"/>
      <c r="AJ118" s="158">
        <v>6</v>
      </c>
      <c r="AK118" s="361" t="s">
        <v>1664</v>
      </c>
      <c r="AL118" s="362">
        <v>0</v>
      </c>
      <c r="AM118" s="453">
        <v>0</v>
      </c>
      <c r="AN118" s="366" t="b">
        <f t="shared" si="10"/>
        <v>1</v>
      </c>
      <c r="AO118" s="370">
        <v>0</v>
      </c>
      <c r="AP118" s="370">
        <v>0</v>
      </c>
      <c r="AQ118" s="352">
        <v>0</v>
      </c>
      <c r="AR118" s="352">
        <v>0</v>
      </c>
      <c r="AS118" s="377"/>
      <c r="AT118" s="148" t="s">
        <v>4129</v>
      </c>
      <c r="AU118" s="439">
        <f t="shared" si="11"/>
        <v>0</v>
      </c>
      <c r="AV118" s="454">
        <f t="shared" si="12"/>
        <v>0</v>
      </c>
      <c r="AW118" s="455">
        <f t="shared" si="13"/>
        <v>0</v>
      </c>
      <c r="AX118" s="456">
        <f t="shared" si="14"/>
        <v>0</v>
      </c>
      <c r="AY118" s="457"/>
      <c r="AZ118" s="424">
        <v>0</v>
      </c>
      <c r="BA118" s="424">
        <v>0</v>
      </c>
      <c r="BB118" s="424">
        <v>0</v>
      </c>
      <c r="BC118" s="424">
        <v>0</v>
      </c>
      <c r="BD118" s="424">
        <v>0</v>
      </c>
      <c r="BE118" s="424">
        <v>0</v>
      </c>
      <c r="BF118" s="417">
        <v>0</v>
      </c>
      <c r="BG118" s="417">
        <v>0</v>
      </c>
      <c r="BH118" s="417">
        <v>0</v>
      </c>
      <c r="BI118" s="417">
        <v>0</v>
      </c>
      <c r="BJ118" s="417">
        <v>0</v>
      </c>
      <c r="BK118" s="417">
        <v>0</v>
      </c>
      <c r="BL118" s="417">
        <v>0</v>
      </c>
      <c r="BM118" s="417">
        <v>0</v>
      </c>
      <c r="BN118" s="417">
        <v>0</v>
      </c>
      <c r="BO118" s="417">
        <v>0</v>
      </c>
      <c r="BP118" s="417">
        <v>0</v>
      </c>
      <c r="BQ118" s="417">
        <v>0</v>
      </c>
      <c r="BR118" s="417">
        <v>0</v>
      </c>
      <c r="BS118" s="417">
        <v>0</v>
      </c>
      <c r="BT118" s="417">
        <v>0</v>
      </c>
      <c r="BU118" s="417">
        <v>0</v>
      </c>
      <c r="BV118" s="417">
        <v>0</v>
      </c>
      <c r="BW118" s="417">
        <v>0</v>
      </c>
      <c r="BX118" s="417">
        <v>0</v>
      </c>
      <c r="BY118" s="417">
        <v>0</v>
      </c>
      <c r="BZ118" s="417">
        <v>0</v>
      </c>
      <c r="CA118" s="417">
        <v>0</v>
      </c>
      <c r="CB118" s="417">
        <v>0</v>
      </c>
      <c r="CC118" s="417">
        <v>0</v>
      </c>
      <c r="CD118" s="417">
        <v>0</v>
      </c>
      <c r="CE118" s="417">
        <v>0</v>
      </c>
      <c r="CF118" s="417">
        <v>0</v>
      </c>
      <c r="CG118" s="417">
        <v>0</v>
      </c>
      <c r="CH118" s="417">
        <v>0</v>
      </c>
      <c r="CI118" s="417">
        <v>0</v>
      </c>
      <c r="CJ118" s="417">
        <v>0</v>
      </c>
      <c r="CK118" s="417">
        <v>0</v>
      </c>
      <c r="CL118" s="417">
        <v>0</v>
      </c>
      <c r="CM118" s="420">
        <v>0</v>
      </c>
      <c r="CN118" s="420">
        <v>0</v>
      </c>
      <c r="CO118" s="420">
        <v>0</v>
      </c>
      <c r="CP118" s="420">
        <v>0</v>
      </c>
    </row>
    <row r="119" spans="1:94" s="440" customFormat="1" ht="99.95" customHeight="1" x14ac:dyDescent="0.25">
      <c r="A119" s="167">
        <v>19</v>
      </c>
      <c r="B119" s="167" t="s">
        <v>30</v>
      </c>
      <c r="C119" s="167">
        <v>1905</v>
      </c>
      <c r="D119" s="167" t="s">
        <v>1784</v>
      </c>
      <c r="E119" s="350" t="s">
        <v>33</v>
      </c>
      <c r="F119" s="167" t="s">
        <v>1659</v>
      </c>
      <c r="G119" s="368">
        <v>73</v>
      </c>
      <c r="H119" s="351" t="s">
        <v>1810</v>
      </c>
      <c r="I119" s="378" t="s">
        <v>2077</v>
      </c>
      <c r="J119" s="148">
        <v>4</v>
      </c>
      <c r="K119" s="352" t="s">
        <v>1943</v>
      </c>
      <c r="L119" s="352" t="s">
        <v>1944</v>
      </c>
      <c r="M119" s="353" t="s">
        <v>1962</v>
      </c>
      <c r="N119" s="378" t="s">
        <v>2077</v>
      </c>
      <c r="O119" s="148">
        <v>4</v>
      </c>
      <c r="P119" s="448">
        <v>2021004250599</v>
      </c>
      <c r="Q119" s="354" t="s">
        <v>1799</v>
      </c>
      <c r="R119" s="447">
        <v>1905028</v>
      </c>
      <c r="S119" s="158" t="s">
        <v>2070</v>
      </c>
      <c r="T119" s="355" t="s">
        <v>2071</v>
      </c>
      <c r="U119" s="355" t="s">
        <v>2052</v>
      </c>
      <c r="V119" s="148">
        <v>4</v>
      </c>
      <c r="W119" s="355" t="s">
        <v>2209</v>
      </c>
      <c r="X119" s="458" t="s">
        <v>1757</v>
      </c>
      <c r="Y119" s="373"/>
      <c r="Z119" s="373"/>
      <c r="AA119" s="367" t="s">
        <v>4206</v>
      </c>
      <c r="AB119" s="390" t="s">
        <v>1813</v>
      </c>
      <c r="AC119" s="432"/>
      <c r="AD119" s="396" t="s">
        <v>1534</v>
      </c>
      <c r="AE119" s="396" t="s">
        <v>1536</v>
      </c>
      <c r="AF119" s="396" t="s">
        <v>1945</v>
      </c>
      <c r="AG119" s="374"/>
      <c r="AH119" s="374"/>
      <c r="AI119" s="468"/>
      <c r="AJ119" s="158">
        <v>6</v>
      </c>
      <c r="AK119" s="361" t="s">
        <v>1664</v>
      </c>
      <c r="AL119" s="461">
        <v>52</v>
      </c>
      <c r="AM119" s="453">
        <v>0</v>
      </c>
      <c r="AN119" s="366" t="b">
        <f t="shared" si="10"/>
        <v>1</v>
      </c>
      <c r="AO119" s="370">
        <v>0</v>
      </c>
      <c r="AP119" s="370">
        <v>0</v>
      </c>
      <c r="AQ119" s="352">
        <v>0</v>
      </c>
      <c r="AR119" s="352">
        <v>0</v>
      </c>
      <c r="AS119" s="377"/>
      <c r="AT119" s="148" t="s">
        <v>4129</v>
      </c>
      <c r="AU119" s="439">
        <f t="shared" si="11"/>
        <v>0</v>
      </c>
      <c r="AV119" s="454">
        <f t="shared" si="12"/>
        <v>0</v>
      </c>
      <c r="AW119" s="455">
        <f t="shared" si="13"/>
        <v>0</v>
      </c>
      <c r="AX119" s="456">
        <f t="shared" si="14"/>
        <v>0</v>
      </c>
      <c r="AY119" s="457"/>
      <c r="AZ119" s="424">
        <v>0</v>
      </c>
      <c r="BA119" s="424">
        <v>0</v>
      </c>
      <c r="BB119" s="424">
        <v>0</v>
      </c>
      <c r="BC119" s="424">
        <v>0</v>
      </c>
      <c r="BD119" s="424">
        <v>0</v>
      </c>
      <c r="BE119" s="424">
        <v>0</v>
      </c>
      <c r="BF119" s="417">
        <v>0</v>
      </c>
      <c r="BG119" s="417">
        <v>0</v>
      </c>
      <c r="BH119" s="417">
        <v>0</v>
      </c>
      <c r="BI119" s="417">
        <v>0</v>
      </c>
      <c r="BJ119" s="417">
        <v>0</v>
      </c>
      <c r="BK119" s="417">
        <v>0</v>
      </c>
      <c r="BL119" s="417">
        <v>0</v>
      </c>
      <c r="BM119" s="417">
        <v>0</v>
      </c>
      <c r="BN119" s="417">
        <v>0</v>
      </c>
      <c r="BO119" s="417">
        <v>0</v>
      </c>
      <c r="BP119" s="417">
        <v>0</v>
      </c>
      <c r="BQ119" s="417">
        <v>0</v>
      </c>
      <c r="BR119" s="417">
        <v>0</v>
      </c>
      <c r="BS119" s="417">
        <v>0</v>
      </c>
      <c r="BT119" s="417">
        <v>0</v>
      </c>
      <c r="BU119" s="417">
        <v>0</v>
      </c>
      <c r="BV119" s="417">
        <v>0</v>
      </c>
      <c r="BW119" s="417">
        <v>0</v>
      </c>
      <c r="BX119" s="417">
        <v>0</v>
      </c>
      <c r="BY119" s="417">
        <v>0</v>
      </c>
      <c r="BZ119" s="417">
        <v>0</v>
      </c>
      <c r="CA119" s="417">
        <v>0</v>
      </c>
      <c r="CB119" s="417">
        <v>0</v>
      </c>
      <c r="CC119" s="417">
        <v>0</v>
      </c>
      <c r="CD119" s="417">
        <v>0</v>
      </c>
      <c r="CE119" s="417">
        <v>0</v>
      </c>
      <c r="CF119" s="417">
        <v>0</v>
      </c>
      <c r="CG119" s="417">
        <v>0</v>
      </c>
      <c r="CH119" s="417">
        <v>0</v>
      </c>
      <c r="CI119" s="417">
        <v>0</v>
      </c>
      <c r="CJ119" s="417">
        <v>0</v>
      </c>
      <c r="CK119" s="417">
        <v>0</v>
      </c>
      <c r="CL119" s="417">
        <v>0</v>
      </c>
      <c r="CM119" s="420">
        <v>0</v>
      </c>
      <c r="CN119" s="420">
        <v>0</v>
      </c>
      <c r="CO119" s="420">
        <v>0</v>
      </c>
      <c r="CP119" s="420">
        <v>0</v>
      </c>
    </row>
    <row r="120" spans="1:94" s="440" customFormat="1" ht="99.95" customHeight="1" x14ac:dyDescent="0.25">
      <c r="A120" s="167">
        <v>19</v>
      </c>
      <c r="B120" s="167" t="s">
        <v>30</v>
      </c>
      <c r="C120" s="167">
        <v>1905</v>
      </c>
      <c r="D120" s="167" t="s">
        <v>1784</v>
      </c>
      <c r="E120" s="350" t="s">
        <v>33</v>
      </c>
      <c r="F120" s="167" t="s">
        <v>1659</v>
      </c>
      <c r="G120" s="368">
        <v>73</v>
      </c>
      <c r="H120" s="351" t="s">
        <v>1810</v>
      </c>
      <c r="I120" s="378" t="s">
        <v>2077</v>
      </c>
      <c r="J120" s="148">
        <v>4</v>
      </c>
      <c r="K120" s="352" t="s">
        <v>1943</v>
      </c>
      <c r="L120" s="352" t="s">
        <v>1944</v>
      </c>
      <c r="M120" s="353" t="s">
        <v>1962</v>
      </c>
      <c r="N120" s="378" t="s">
        <v>2077</v>
      </c>
      <c r="O120" s="148">
        <v>4</v>
      </c>
      <c r="P120" s="448">
        <v>2021004250599</v>
      </c>
      <c r="Q120" s="354" t="s">
        <v>1799</v>
      </c>
      <c r="R120" s="447">
        <v>1905028</v>
      </c>
      <c r="S120" s="158" t="s">
        <v>2070</v>
      </c>
      <c r="T120" s="355" t="s">
        <v>2071</v>
      </c>
      <c r="U120" s="355" t="s">
        <v>2052</v>
      </c>
      <c r="V120" s="148">
        <v>4</v>
      </c>
      <c r="W120" s="355" t="s">
        <v>2209</v>
      </c>
      <c r="X120" s="458" t="s">
        <v>1757</v>
      </c>
      <c r="Y120" s="148" t="s">
        <v>3841</v>
      </c>
      <c r="Z120" s="148" t="s">
        <v>2965</v>
      </c>
      <c r="AA120" s="367" t="s">
        <v>4206</v>
      </c>
      <c r="AB120" s="390" t="s">
        <v>1811</v>
      </c>
      <c r="AC120" s="378" t="s">
        <v>4161</v>
      </c>
      <c r="AD120" s="352" t="s">
        <v>1534</v>
      </c>
      <c r="AE120" s="352" t="s">
        <v>1536</v>
      </c>
      <c r="AF120" s="352" t="s">
        <v>1945</v>
      </c>
      <c r="AG120" s="368" t="s">
        <v>4162</v>
      </c>
      <c r="AH120" s="368" t="s">
        <v>4163</v>
      </c>
      <c r="AI120" s="468"/>
      <c r="AJ120" s="158">
        <v>6</v>
      </c>
      <c r="AK120" s="361" t="s">
        <v>1664</v>
      </c>
      <c r="AL120" s="461">
        <v>52</v>
      </c>
      <c r="AM120" s="453">
        <v>20</v>
      </c>
      <c r="AN120" s="366" t="b">
        <f t="shared" si="10"/>
        <v>1</v>
      </c>
      <c r="AO120" s="370">
        <v>8</v>
      </c>
      <c r="AP120" s="370">
        <v>12</v>
      </c>
      <c r="AQ120" s="352">
        <v>0</v>
      </c>
      <c r="AR120" s="352">
        <v>0</v>
      </c>
      <c r="AS120" s="372" t="s">
        <v>4207</v>
      </c>
      <c r="AT120" s="148" t="s">
        <v>4129</v>
      </c>
      <c r="AU120" s="439">
        <f t="shared" si="11"/>
        <v>90316944</v>
      </c>
      <c r="AV120" s="454">
        <f t="shared" si="12"/>
        <v>0</v>
      </c>
      <c r="AW120" s="455">
        <f t="shared" si="13"/>
        <v>0</v>
      </c>
      <c r="AX120" s="456">
        <f t="shared" si="14"/>
        <v>90316944</v>
      </c>
      <c r="AY120" s="457"/>
      <c r="AZ120" s="424">
        <v>0</v>
      </c>
      <c r="BA120" s="424">
        <v>0</v>
      </c>
      <c r="BB120" s="424">
        <v>0</v>
      </c>
      <c r="BC120" s="424">
        <v>0</v>
      </c>
      <c r="BD120" s="424">
        <v>0</v>
      </c>
      <c r="BE120" s="424">
        <v>0</v>
      </c>
      <c r="BF120" s="417">
        <v>0</v>
      </c>
      <c r="BG120" s="417">
        <v>0</v>
      </c>
      <c r="BH120" s="417">
        <v>0</v>
      </c>
      <c r="BI120" s="417">
        <v>0</v>
      </c>
      <c r="BJ120" s="417">
        <v>0</v>
      </c>
      <c r="BK120" s="417">
        <v>0</v>
      </c>
      <c r="BL120" s="417">
        <v>0</v>
      </c>
      <c r="BM120" s="417">
        <v>0</v>
      </c>
      <c r="BN120" s="417">
        <v>0</v>
      </c>
      <c r="BO120" s="417">
        <v>0</v>
      </c>
      <c r="BP120" s="417">
        <v>0</v>
      </c>
      <c r="BQ120" s="417">
        <v>0</v>
      </c>
      <c r="BR120" s="417">
        <v>0</v>
      </c>
      <c r="BS120" s="417">
        <v>0</v>
      </c>
      <c r="BT120" s="417">
        <v>0</v>
      </c>
      <c r="BU120" s="417">
        <v>0</v>
      </c>
      <c r="BV120" s="417">
        <v>0</v>
      </c>
      <c r="BW120" s="417">
        <v>0</v>
      </c>
      <c r="BX120" s="417">
        <v>0</v>
      </c>
      <c r="BY120" s="417">
        <v>0</v>
      </c>
      <c r="BZ120" s="417">
        <v>0</v>
      </c>
      <c r="CA120" s="417">
        <v>0</v>
      </c>
      <c r="CB120" s="417">
        <v>0</v>
      </c>
      <c r="CC120" s="417">
        <v>0</v>
      </c>
      <c r="CD120" s="417">
        <v>0</v>
      </c>
      <c r="CE120" s="417">
        <v>0</v>
      </c>
      <c r="CF120" s="417">
        <v>0</v>
      </c>
      <c r="CG120" s="417">
        <v>0</v>
      </c>
      <c r="CH120" s="417">
        <v>0</v>
      </c>
      <c r="CI120" s="417">
        <v>0</v>
      </c>
      <c r="CJ120" s="417">
        <v>0</v>
      </c>
      <c r="CK120" s="417">
        <v>0</v>
      </c>
      <c r="CL120" s="417">
        <v>0</v>
      </c>
      <c r="CM120" s="420">
        <v>0</v>
      </c>
      <c r="CN120" s="420">
        <v>0</v>
      </c>
      <c r="CO120" s="420">
        <v>90316944</v>
      </c>
      <c r="CP120" s="420">
        <v>0</v>
      </c>
    </row>
    <row r="121" spans="1:94" s="440" customFormat="1" ht="99.95" customHeight="1" x14ac:dyDescent="0.25">
      <c r="A121" s="167">
        <v>19</v>
      </c>
      <c r="B121" s="167" t="s">
        <v>30</v>
      </c>
      <c r="C121" s="167">
        <v>1905</v>
      </c>
      <c r="D121" s="167" t="s">
        <v>1784</v>
      </c>
      <c r="E121" s="350" t="s">
        <v>33</v>
      </c>
      <c r="F121" s="167" t="s">
        <v>1659</v>
      </c>
      <c r="G121" s="368">
        <v>73</v>
      </c>
      <c r="H121" s="351" t="s">
        <v>1810</v>
      </c>
      <c r="I121" s="378" t="s">
        <v>2077</v>
      </c>
      <c r="J121" s="148">
        <v>4</v>
      </c>
      <c r="K121" s="352" t="s">
        <v>1943</v>
      </c>
      <c r="L121" s="352" t="s">
        <v>1944</v>
      </c>
      <c r="M121" s="353" t="s">
        <v>1962</v>
      </c>
      <c r="N121" s="378" t="s">
        <v>2077</v>
      </c>
      <c r="O121" s="148">
        <v>4</v>
      </c>
      <c r="P121" s="448">
        <v>2021004250599</v>
      </c>
      <c r="Q121" s="354" t="s">
        <v>1799</v>
      </c>
      <c r="R121" s="447">
        <v>1905028</v>
      </c>
      <c r="S121" s="158" t="s">
        <v>2070</v>
      </c>
      <c r="T121" s="355" t="s">
        <v>2071</v>
      </c>
      <c r="U121" s="355" t="s">
        <v>2052</v>
      </c>
      <c r="V121" s="148">
        <v>4</v>
      </c>
      <c r="W121" s="355" t="s">
        <v>2209</v>
      </c>
      <c r="X121" s="458" t="s">
        <v>1757</v>
      </c>
      <c r="Y121" s="373"/>
      <c r="Z121" s="373"/>
      <c r="AA121" s="367" t="s">
        <v>4206</v>
      </c>
      <c r="AB121" s="390" t="s">
        <v>1815</v>
      </c>
      <c r="AC121" s="432"/>
      <c r="AD121" s="396" t="s">
        <v>1534</v>
      </c>
      <c r="AE121" s="396" t="s">
        <v>1536</v>
      </c>
      <c r="AF121" s="396" t="s">
        <v>1945</v>
      </c>
      <c r="AG121" s="374"/>
      <c r="AH121" s="374"/>
      <c r="AI121" s="468"/>
      <c r="AJ121" s="158">
        <v>6</v>
      </c>
      <c r="AK121" s="361" t="s">
        <v>1664</v>
      </c>
      <c r="AL121" s="362">
        <v>0</v>
      </c>
      <c r="AM121" s="453">
        <v>0</v>
      </c>
      <c r="AN121" s="366" t="b">
        <f t="shared" si="10"/>
        <v>1</v>
      </c>
      <c r="AO121" s="370">
        <v>0</v>
      </c>
      <c r="AP121" s="370">
        <v>0</v>
      </c>
      <c r="AQ121" s="352">
        <v>0</v>
      </c>
      <c r="AR121" s="352">
        <v>0</v>
      </c>
      <c r="AS121" s="377"/>
      <c r="AT121" s="148" t="s">
        <v>4129</v>
      </c>
      <c r="AU121" s="439">
        <f t="shared" si="11"/>
        <v>0</v>
      </c>
      <c r="AV121" s="454">
        <f t="shared" si="12"/>
        <v>0</v>
      </c>
      <c r="AW121" s="455">
        <f t="shared" si="13"/>
        <v>0</v>
      </c>
      <c r="AX121" s="456">
        <f t="shared" si="14"/>
        <v>0</v>
      </c>
      <c r="AY121" s="457"/>
      <c r="AZ121" s="424">
        <v>0</v>
      </c>
      <c r="BA121" s="424">
        <v>0</v>
      </c>
      <c r="BB121" s="424">
        <v>0</v>
      </c>
      <c r="BC121" s="424">
        <v>0</v>
      </c>
      <c r="BD121" s="424">
        <v>0</v>
      </c>
      <c r="BE121" s="424">
        <v>0</v>
      </c>
      <c r="BF121" s="417">
        <v>0</v>
      </c>
      <c r="BG121" s="417">
        <v>0</v>
      </c>
      <c r="BH121" s="417">
        <v>0</v>
      </c>
      <c r="BI121" s="417">
        <v>0</v>
      </c>
      <c r="BJ121" s="417">
        <v>0</v>
      </c>
      <c r="BK121" s="417">
        <v>0</v>
      </c>
      <c r="BL121" s="417">
        <v>0</v>
      </c>
      <c r="BM121" s="417">
        <v>0</v>
      </c>
      <c r="BN121" s="417">
        <v>0</v>
      </c>
      <c r="BO121" s="417">
        <v>0</v>
      </c>
      <c r="BP121" s="417">
        <v>0</v>
      </c>
      <c r="BQ121" s="417">
        <v>0</v>
      </c>
      <c r="BR121" s="417">
        <v>0</v>
      </c>
      <c r="BS121" s="417">
        <v>0</v>
      </c>
      <c r="BT121" s="417">
        <v>0</v>
      </c>
      <c r="BU121" s="417">
        <v>0</v>
      </c>
      <c r="BV121" s="417">
        <v>0</v>
      </c>
      <c r="BW121" s="417">
        <v>0</v>
      </c>
      <c r="BX121" s="417">
        <v>0</v>
      </c>
      <c r="BY121" s="417">
        <v>0</v>
      </c>
      <c r="BZ121" s="417">
        <v>0</v>
      </c>
      <c r="CA121" s="417">
        <v>0</v>
      </c>
      <c r="CB121" s="417">
        <v>0</v>
      </c>
      <c r="CC121" s="417">
        <v>0</v>
      </c>
      <c r="CD121" s="417">
        <v>0</v>
      </c>
      <c r="CE121" s="417">
        <v>0</v>
      </c>
      <c r="CF121" s="417">
        <v>0</v>
      </c>
      <c r="CG121" s="417">
        <v>0</v>
      </c>
      <c r="CH121" s="417">
        <v>0</v>
      </c>
      <c r="CI121" s="417">
        <v>0</v>
      </c>
      <c r="CJ121" s="417">
        <v>0</v>
      </c>
      <c r="CK121" s="417">
        <v>0</v>
      </c>
      <c r="CL121" s="417">
        <v>0</v>
      </c>
      <c r="CM121" s="420">
        <v>0</v>
      </c>
      <c r="CN121" s="420">
        <v>0</v>
      </c>
      <c r="CO121" s="420">
        <v>0</v>
      </c>
      <c r="CP121" s="420">
        <v>0</v>
      </c>
    </row>
    <row r="122" spans="1:94" s="440" customFormat="1" ht="99.95" customHeight="1" x14ac:dyDescent="0.25">
      <c r="A122" s="167">
        <v>19</v>
      </c>
      <c r="B122" s="167" t="s">
        <v>30</v>
      </c>
      <c r="C122" s="167">
        <v>1905</v>
      </c>
      <c r="D122" s="167" t="s">
        <v>1784</v>
      </c>
      <c r="E122" s="350" t="s">
        <v>33</v>
      </c>
      <c r="F122" s="167" t="s">
        <v>1659</v>
      </c>
      <c r="G122" s="368">
        <v>73</v>
      </c>
      <c r="H122" s="351" t="s">
        <v>1810</v>
      </c>
      <c r="I122" s="378" t="s">
        <v>2077</v>
      </c>
      <c r="J122" s="148">
        <v>4</v>
      </c>
      <c r="K122" s="352" t="s">
        <v>1943</v>
      </c>
      <c r="L122" s="352" t="s">
        <v>1944</v>
      </c>
      <c r="M122" s="353" t="s">
        <v>1962</v>
      </c>
      <c r="N122" s="378" t="s">
        <v>2077</v>
      </c>
      <c r="O122" s="148">
        <v>4</v>
      </c>
      <c r="P122" s="448">
        <v>2021004250599</v>
      </c>
      <c r="Q122" s="354" t="s">
        <v>1799</v>
      </c>
      <c r="R122" s="447">
        <v>1905028</v>
      </c>
      <c r="S122" s="158" t="s">
        <v>2070</v>
      </c>
      <c r="T122" s="355" t="s">
        <v>2071</v>
      </c>
      <c r="U122" s="355" t="s">
        <v>2052</v>
      </c>
      <c r="V122" s="148">
        <v>4</v>
      </c>
      <c r="W122" s="355" t="s">
        <v>2209</v>
      </c>
      <c r="X122" s="458" t="s">
        <v>1757</v>
      </c>
      <c r="Y122" s="148" t="s">
        <v>3841</v>
      </c>
      <c r="Z122" s="148" t="s">
        <v>2965</v>
      </c>
      <c r="AA122" s="367" t="s">
        <v>4206</v>
      </c>
      <c r="AB122" s="390" t="s">
        <v>1814</v>
      </c>
      <c r="AC122" s="378" t="s">
        <v>4161</v>
      </c>
      <c r="AD122" s="352" t="s">
        <v>1534</v>
      </c>
      <c r="AE122" s="352" t="s">
        <v>1536</v>
      </c>
      <c r="AF122" s="352" t="s">
        <v>1945</v>
      </c>
      <c r="AG122" s="368" t="s">
        <v>4162</v>
      </c>
      <c r="AH122" s="368" t="s">
        <v>4163</v>
      </c>
      <c r="AI122" s="468"/>
      <c r="AJ122" s="158">
        <v>6</v>
      </c>
      <c r="AK122" s="361" t="s">
        <v>1664</v>
      </c>
      <c r="AL122" s="461">
        <v>12</v>
      </c>
      <c r="AM122" s="453">
        <v>20</v>
      </c>
      <c r="AN122" s="366" t="b">
        <f t="shared" si="10"/>
        <v>1</v>
      </c>
      <c r="AO122" s="370">
        <v>8</v>
      </c>
      <c r="AP122" s="370">
        <v>12</v>
      </c>
      <c r="AQ122" s="352">
        <v>0</v>
      </c>
      <c r="AR122" s="352">
        <v>0</v>
      </c>
      <c r="AS122" s="372" t="s">
        <v>4208</v>
      </c>
      <c r="AT122" s="148" t="s">
        <v>4129</v>
      </c>
      <c r="AU122" s="439">
        <f t="shared" si="11"/>
        <v>52597160</v>
      </c>
      <c r="AV122" s="454">
        <f t="shared" si="12"/>
        <v>0</v>
      </c>
      <c r="AW122" s="455">
        <f t="shared" si="13"/>
        <v>0</v>
      </c>
      <c r="AX122" s="456">
        <f t="shared" si="14"/>
        <v>52597160</v>
      </c>
      <c r="AY122" s="457"/>
      <c r="AZ122" s="424">
        <v>0</v>
      </c>
      <c r="BA122" s="424">
        <v>0</v>
      </c>
      <c r="BB122" s="424">
        <v>0</v>
      </c>
      <c r="BC122" s="424">
        <v>0</v>
      </c>
      <c r="BD122" s="424">
        <v>0</v>
      </c>
      <c r="BE122" s="424">
        <v>0</v>
      </c>
      <c r="BF122" s="417">
        <v>0</v>
      </c>
      <c r="BG122" s="417">
        <v>0</v>
      </c>
      <c r="BH122" s="417">
        <v>0</v>
      </c>
      <c r="BI122" s="417">
        <v>0</v>
      </c>
      <c r="BJ122" s="417">
        <v>0</v>
      </c>
      <c r="BK122" s="417">
        <v>0</v>
      </c>
      <c r="BL122" s="417">
        <v>0</v>
      </c>
      <c r="BM122" s="417">
        <v>0</v>
      </c>
      <c r="BN122" s="417">
        <v>0</v>
      </c>
      <c r="BO122" s="417">
        <v>0</v>
      </c>
      <c r="BP122" s="417">
        <v>0</v>
      </c>
      <c r="BQ122" s="417">
        <v>0</v>
      </c>
      <c r="BR122" s="417">
        <v>0</v>
      </c>
      <c r="BS122" s="417">
        <v>0</v>
      </c>
      <c r="BT122" s="417">
        <v>0</v>
      </c>
      <c r="BU122" s="417">
        <v>0</v>
      </c>
      <c r="BV122" s="417">
        <v>0</v>
      </c>
      <c r="BW122" s="417">
        <v>0</v>
      </c>
      <c r="BX122" s="417">
        <v>0</v>
      </c>
      <c r="BY122" s="417">
        <v>0</v>
      </c>
      <c r="BZ122" s="417">
        <v>0</v>
      </c>
      <c r="CA122" s="417">
        <v>0</v>
      </c>
      <c r="CB122" s="417">
        <v>0</v>
      </c>
      <c r="CC122" s="417">
        <v>0</v>
      </c>
      <c r="CD122" s="417">
        <v>0</v>
      </c>
      <c r="CE122" s="417">
        <v>0</v>
      </c>
      <c r="CF122" s="417">
        <v>0</v>
      </c>
      <c r="CG122" s="417">
        <v>0</v>
      </c>
      <c r="CH122" s="417">
        <v>0</v>
      </c>
      <c r="CI122" s="417">
        <v>0</v>
      </c>
      <c r="CJ122" s="417">
        <v>0</v>
      </c>
      <c r="CK122" s="417">
        <v>0</v>
      </c>
      <c r="CL122" s="417">
        <v>0</v>
      </c>
      <c r="CM122" s="420">
        <v>0</v>
      </c>
      <c r="CN122" s="420">
        <v>0</v>
      </c>
      <c r="CO122" s="420">
        <v>52597160</v>
      </c>
      <c r="CP122" s="420">
        <v>0</v>
      </c>
    </row>
    <row r="123" spans="1:94" s="440" customFormat="1" ht="99.95" customHeight="1" x14ac:dyDescent="0.25">
      <c r="A123" s="167">
        <v>19</v>
      </c>
      <c r="B123" s="167" t="s">
        <v>30</v>
      </c>
      <c r="C123" s="167">
        <v>1905</v>
      </c>
      <c r="D123" s="167" t="s">
        <v>1840</v>
      </c>
      <c r="E123" s="350" t="s">
        <v>33</v>
      </c>
      <c r="F123" s="167" t="s">
        <v>1659</v>
      </c>
      <c r="G123" s="368">
        <v>116</v>
      </c>
      <c r="H123" s="351" t="s">
        <v>1841</v>
      </c>
      <c r="I123" s="378" t="s">
        <v>2077</v>
      </c>
      <c r="J123" s="148">
        <v>1</v>
      </c>
      <c r="K123" s="352" t="s">
        <v>1954</v>
      </c>
      <c r="L123" s="352" t="s">
        <v>1955</v>
      </c>
      <c r="M123" s="353" t="s">
        <v>1963</v>
      </c>
      <c r="N123" s="378" t="s">
        <v>2077</v>
      </c>
      <c r="O123" s="148">
        <v>1</v>
      </c>
      <c r="P123" s="448">
        <v>2021004250600</v>
      </c>
      <c r="Q123" s="354" t="s">
        <v>1842</v>
      </c>
      <c r="R123" s="447">
        <v>1905021</v>
      </c>
      <c r="S123" s="158" t="s">
        <v>2072</v>
      </c>
      <c r="T123" s="355" t="s">
        <v>2073</v>
      </c>
      <c r="U123" s="355" t="s">
        <v>2052</v>
      </c>
      <c r="V123" s="148">
        <v>7</v>
      </c>
      <c r="W123" s="355" t="s">
        <v>2211</v>
      </c>
      <c r="X123" s="458" t="s">
        <v>1757</v>
      </c>
      <c r="Y123" s="148" t="s">
        <v>3841</v>
      </c>
      <c r="Z123" s="148" t="s">
        <v>2965</v>
      </c>
      <c r="AA123" s="367" t="s">
        <v>4209</v>
      </c>
      <c r="AB123" s="390" t="s">
        <v>1845</v>
      </c>
      <c r="AC123" s="378" t="s">
        <v>4210</v>
      </c>
      <c r="AD123" s="352" t="s">
        <v>1534</v>
      </c>
      <c r="AE123" s="352" t="s">
        <v>1536</v>
      </c>
      <c r="AF123" s="352" t="s">
        <v>1953</v>
      </c>
      <c r="AG123" s="368" t="s">
        <v>4179</v>
      </c>
      <c r="AH123" s="368" t="s">
        <v>4180</v>
      </c>
      <c r="AI123" s="468"/>
      <c r="AJ123" s="158">
        <v>6</v>
      </c>
      <c r="AK123" s="361" t="s">
        <v>1664</v>
      </c>
      <c r="AL123" s="461">
        <v>200</v>
      </c>
      <c r="AM123" s="453">
        <v>7</v>
      </c>
      <c r="AN123" s="366" t="b">
        <f t="shared" si="10"/>
        <v>1</v>
      </c>
      <c r="AO123" s="370">
        <v>2</v>
      </c>
      <c r="AP123" s="370">
        <v>5</v>
      </c>
      <c r="AQ123" s="352">
        <v>0</v>
      </c>
      <c r="AR123" s="352">
        <v>0</v>
      </c>
      <c r="AS123" s="372" t="s">
        <v>4211</v>
      </c>
      <c r="AT123" s="148" t="s">
        <v>4129</v>
      </c>
      <c r="AU123" s="439">
        <f t="shared" si="11"/>
        <v>42956936</v>
      </c>
      <c r="AV123" s="454">
        <f t="shared" si="12"/>
        <v>0</v>
      </c>
      <c r="AW123" s="455">
        <f t="shared" si="13"/>
        <v>0</v>
      </c>
      <c r="AX123" s="456">
        <f t="shared" si="14"/>
        <v>42956936</v>
      </c>
      <c r="AY123" s="457"/>
      <c r="AZ123" s="424">
        <v>0</v>
      </c>
      <c r="BA123" s="424">
        <v>0</v>
      </c>
      <c r="BB123" s="424">
        <v>0</v>
      </c>
      <c r="BC123" s="424">
        <v>0</v>
      </c>
      <c r="BD123" s="424">
        <v>0</v>
      </c>
      <c r="BE123" s="424">
        <v>0</v>
      </c>
      <c r="BF123" s="417">
        <v>0</v>
      </c>
      <c r="BG123" s="417">
        <v>0</v>
      </c>
      <c r="BH123" s="417">
        <v>0</v>
      </c>
      <c r="BI123" s="417">
        <v>0</v>
      </c>
      <c r="BJ123" s="417">
        <v>0</v>
      </c>
      <c r="BK123" s="417">
        <v>0</v>
      </c>
      <c r="BL123" s="417">
        <v>0</v>
      </c>
      <c r="BM123" s="417">
        <v>0</v>
      </c>
      <c r="BN123" s="417">
        <v>0</v>
      </c>
      <c r="BO123" s="417">
        <v>0</v>
      </c>
      <c r="BP123" s="417">
        <v>0</v>
      </c>
      <c r="BQ123" s="417">
        <v>0</v>
      </c>
      <c r="BR123" s="417">
        <v>0</v>
      </c>
      <c r="BS123" s="417">
        <v>0</v>
      </c>
      <c r="BT123" s="417">
        <v>0</v>
      </c>
      <c r="BU123" s="417">
        <v>0</v>
      </c>
      <c r="BV123" s="417">
        <v>0</v>
      </c>
      <c r="BW123" s="417">
        <v>0</v>
      </c>
      <c r="BX123" s="417">
        <v>0</v>
      </c>
      <c r="BY123" s="417">
        <v>0</v>
      </c>
      <c r="BZ123" s="417">
        <v>0</v>
      </c>
      <c r="CA123" s="417">
        <v>0</v>
      </c>
      <c r="CB123" s="417">
        <v>0</v>
      </c>
      <c r="CC123" s="417">
        <v>0</v>
      </c>
      <c r="CD123" s="417">
        <v>0</v>
      </c>
      <c r="CE123" s="417">
        <v>0</v>
      </c>
      <c r="CF123" s="417">
        <v>0</v>
      </c>
      <c r="CG123" s="417">
        <v>0</v>
      </c>
      <c r="CH123" s="417">
        <v>0</v>
      </c>
      <c r="CI123" s="417">
        <v>0</v>
      </c>
      <c r="CJ123" s="417">
        <v>0</v>
      </c>
      <c r="CK123" s="417">
        <v>0</v>
      </c>
      <c r="CL123" s="417">
        <v>0</v>
      </c>
      <c r="CM123" s="420">
        <v>0</v>
      </c>
      <c r="CN123" s="420">
        <v>0</v>
      </c>
      <c r="CO123" s="420">
        <v>42956936</v>
      </c>
      <c r="CP123" s="420">
        <v>0</v>
      </c>
    </row>
    <row r="124" spans="1:94" s="440" customFormat="1" ht="99.95" customHeight="1" x14ac:dyDescent="0.25">
      <c r="A124" s="167">
        <v>19</v>
      </c>
      <c r="B124" s="167" t="s">
        <v>30</v>
      </c>
      <c r="C124" s="167">
        <v>1905</v>
      </c>
      <c r="D124" s="167" t="s">
        <v>1840</v>
      </c>
      <c r="E124" s="350" t="s">
        <v>33</v>
      </c>
      <c r="F124" s="167" t="s">
        <v>1659</v>
      </c>
      <c r="G124" s="368">
        <v>116</v>
      </c>
      <c r="H124" s="351" t="s">
        <v>1841</v>
      </c>
      <c r="I124" s="378" t="s">
        <v>2077</v>
      </c>
      <c r="J124" s="148">
        <v>1</v>
      </c>
      <c r="K124" s="352" t="s">
        <v>1954</v>
      </c>
      <c r="L124" s="352" t="s">
        <v>1955</v>
      </c>
      <c r="M124" s="353" t="s">
        <v>1963</v>
      </c>
      <c r="N124" s="378" t="s">
        <v>2077</v>
      </c>
      <c r="O124" s="148">
        <v>1</v>
      </c>
      <c r="P124" s="448">
        <v>2021004250600</v>
      </c>
      <c r="Q124" s="354" t="s">
        <v>1842</v>
      </c>
      <c r="R124" s="447">
        <v>1905021</v>
      </c>
      <c r="S124" s="158" t="s">
        <v>2072</v>
      </c>
      <c r="T124" s="355" t="s">
        <v>2073</v>
      </c>
      <c r="U124" s="355" t="s">
        <v>2052</v>
      </c>
      <c r="V124" s="148">
        <v>7</v>
      </c>
      <c r="W124" s="355" t="s">
        <v>2211</v>
      </c>
      <c r="X124" s="458" t="s">
        <v>1757</v>
      </c>
      <c r="Y124" s="373"/>
      <c r="Z124" s="373"/>
      <c r="AA124" s="367" t="s">
        <v>4209</v>
      </c>
      <c r="AB124" s="390" t="s">
        <v>1847</v>
      </c>
      <c r="AC124" s="432"/>
      <c r="AD124" s="396" t="s">
        <v>1533</v>
      </c>
      <c r="AE124" s="396" t="s">
        <v>1522</v>
      </c>
      <c r="AF124" s="396" t="s">
        <v>1953</v>
      </c>
      <c r="AG124" s="373"/>
      <c r="AH124" s="373"/>
      <c r="AI124" s="468"/>
      <c r="AJ124" s="158">
        <v>6</v>
      </c>
      <c r="AK124" s="361" t="s">
        <v>1664</v>
      </c>
      <c r="AL124" s="362">
        <v>0</v>
      </c>
      <c r="AM124" s="453">
        <v>0</v>
      </c>
      <c r="AN124" s="366" t="b">
        <f t="shared" si="10"/>
        <v>1</v>
      </c>
      <c r="AO124" s="370">
        <v>0</v>
      </c>
      <c r="AP124" s="370">
        <v>0</v>
      </c>
      <c r="AQ124" s="352">
        <v>0</v>
      </c>
      <c r="AR124" s="352">
        <v>0</v>
      </c>
      <c r="AS124" s="377"/>
      <c r="AT124" s="148" t="s">
        <v>4129</v>
      </c>
      <c r="AU124" s="439">
        <f t="shared" si="11"/>
        <v>0</v>
      </c>
      <c r="AV124" s="454">
        <f t="shared" si="12"/>
        <v>0</v>
      </c>
      <c r="AW124" s="455">
        <f t="shared" si="13"/>
        <v>0</v>
      </c>
      <c r="AX124" s="456">
        <f t="shared" si="14"/>
        <v>0</v>
      </c>
      <c r="AY124" s="457"/>
      <c r="AZ124" s="424">
        <v>0</v>
      </c>
      <c r="BA124" s="424">
        <v>0</v>
      </c>
      <c r="BB124" s="424">
        <v>0</v>
      </c>
      <c r="BC124" s="424">
        <v>0</v>
      </c>
      <c r="BD124" s="424">
        <v>0</v>
      </c>
      <c r="BE124" s="424">
        <v>0</v>
      </c>
      <c r="BF124" s="417">
        <v>0</v>
      </c>
      <c r="BG124" s="417">
        <v>0</v>
      </c>
      <c r="BH124" s="417">
        <v>0</v>
      </c>
      <c r="BI124" s="417">
        <v>0</v>
      </c>
      <c r="BJ124" s="417">
        <v>0</v>
      </c>
      <c r="BK124" s="417">
        <v>0</v>
      </c>
      <c r="BL124" s="417">
        <v>0</v>
      </c>
      <c r="BM124" s="417">
        <v>0</v>
      </c>
      <c r="BN124" s="417">
        <v>0</v>
      </c>
      <c r="BO124" s="417">
        <v>0</v>
      </c>
      <c r="BP124" s="417">
        <v>0</v>
      </c>
      <c r="BQ124" s="417">
        <v>0</v>
      </c>
      <c r="BR124" s="417">
        <v>0</v>
      </c>
      <c r="BS124" s="417">
        <v>0</v>
      </c>
      <c r="BT124" s="417">
        <v>0</v>
      </c>
      <c r="BU124" s="417">
        <v>0</v>
      </c>
      <c r="BV124" s="417">
        <v>0</v>
      </c>
      <c r="BW124" s="417">
        <v>0</v>
      </c>
      <c r="BX124" s="417">
        <v>0</v>
      </c>
      <c r="BY124" s="417">
        <v>0</v>
      </c>
      <c r="BZ124" s="417">
        <v>0</v>
      </c>
      <c r="CA124" s="417">
        <v>0</v>
      </c>
      <c r="CB124" s="417">
        <v>0</v>
      </c>
      <c r="CC124" s="417">
        <v>0</v>
      </c>
      <c r="CD124" s="417">
        <v>0</v>
      </c>
      <c r="CE124" s="417">
        <v>0</v>
      </c>
      <c r="CF124" s="417">
        <v>0</v>
      </c>
      <c r="CG124" s="417">
        <v>0</v>
      </c>
      <c r="CH124" s="417">
        <v>0</v>
      </c>
      <c r="CI124" s="417">
        <v>0</v>
      </c>
      <c r="CJ124" s="417">
        <v>0</v>
      </c>
      <c r="CK124" s="417">
        <v>0</v>
      </c>
      <c r="CL124" s="417">
        <v>0</v>
      </c>
      <c r="CM124" s="420">
        <v>0</v>
      </c>
      <c r="CN124" s="420">
        <v>0</v>
      </c>
      <c r="CO124" s="420">
        <v>0</v>
      </c>
      <c r="CP124" s="420">
        <v>0</v>
      </c>
    </row>
    <row r="125" spans="1:94" s="440" customFormat="1" ht="99.95" customHeight="1" x14ac:dyDescent="0.25">
      <c r="A125" s="167">
        <v>19</v>
      </c>
      <c r="B125" s="167" t="s">
        <v>30</v>
      </c>
      <c r="C125" s="167">
        <v>1905</v>
      </c>
      <c r="D125" s="167" t="s">
        <v>1840</v>
      </c>
      <c r="E125" s="350" t="s">
        <v>33</v>
      </c>
      <c r="F125" s="167" t="s">
        <v>1659</v>
      </c>
      <c r="G125" s="368">
        <v>116</v>
      </c>
      <c r="H125" s="351" t="s">
        <v>1841</v>
      </c>
      <c r="I125" s="378" t="s">
        <v>2077</v>
      </c>
      <c r="J125" s="148">
        <v>1</v>
      </c>
      <c r="K125" s="352" t="s">
        <v>1954</v>
      </c>
      <c r="L125" s="352" t="s">
        <v>1955</v>
      </c>
      <c r="M125" s="353" t="s">
        <v>1963</v>
      </c>
      <c r="N125" s="378" t="s">
        <v>2077</v>
      </c>
      <c r="O125" s="148">
        <v>1</v>
      </c>
      <c r="P125" s="448">
        <v>2021004250600</v>
      </c>
      <c r="Q125" s="354" t="s">
        <v>1842</v>
      </c>
      <c r="R125" s="447">
        <v>1905021</v>
      </c>
      <c r="S125" s="158" t="s">
        <v>2072</v>
      </c>
      <c r="T125" s="355" t="s">
        <v>2073</v>
      </c>
      <c r="U125" s="355" t="s">
        <v>2052</v>
      </c>
      <c r="V125" s="148">
        <v>7</v>
      </c>
      <c r="W125" s="355" t="s">
        <v>2211</v>
      </c>
      <c r="X125" s="458" t="s">
        <v>1757</v>
      </c>
      <c r="Y125" s="373"/>
      <c r="Z125" s="373"/>
      <c r="AA125" s="367" t="s">
        <v>4209</v>
      </c>
      <c r="AB125" s="390" t="s">
        <v>1846</v>
      </c>
      <c r="AC125" s="432"/>
      <c r="AD125" s="396" t="s">
        <v>1533</v>
      </c>
      <c r="AE125" s="396" t="s">
        <v>1522</v>
      </c>
      <c r="AF125" s="396" t="s">
        <v>1953</v>
      </c>
      <c r="AG125" s="373"/>
      <c r="AH125" s="373"/>
      <c r="AI125" s="468"/>
      <c r="AJ125" s="158">
        <v>6</v>
      </c>
      <c r="AK125" s="361" t="s">
        <v>1664</v>
      </c>
      <c r="AL125" s="461">
        <v>7</v>
      </c>
      <c r="AM125" s="453">
        <v>0</v>
      </c>
      <c r="AN125" s="366" t="b">
        <f t="shared" si="10"/>
        <v>1</v>
      </c>
      <c r="AO125" s="370">
        <v>0</v>
      </c>
      <c r="AP125" s="370">
        <v>0</v>
      </c>
      <c r="AQ125" s="352">
        <v>0</v>
      </c>
      <c r="AR125" s="352">
        <v>0</v>
      </c>
      <c r="AS125" s="377"/>
      <c r="AT125" s="148" t="s">
        <v>4129</v>
      </c>
      <c r="AU125" s="439">
        <f t="shared" si="11"/>
        <v>0</v>
      </c>
      <c r="AV125" s="454">
        <f t="shared" si="12"/>
        <v>0</v>
      </c>
      <c r="AW125" s="455">
        <f t="shared" si="13"/>
        <v>0</v>
      </c>
      <c r="AX125" s="456">
        <f t="shared" si="14"/>
        <v>0</v>
      </c>
      <c r="AY125" s="457"/>
      <c r="AZ125" s="424">
        <v>0</v>
      </c>
      <c r="BA125" s="424">
        <v>0</v>
      </c>
      <c r="BB125" s="424">
        <v>0</v>
      </c>
      <c r="BC125" s="424">
        <v>0</v>
      </c>
      <c r="BD125" s="424">
        <v>0</v>
      </c>
      <c r="BE125" s="424">
        <v>0</v>
      </c>
      <c r="BF125" s="417">
        <v>0</v>
      </c>
      <c r="BG125" s="417">
        <v>0</v>
      </c>
      <c r="BH125" s="417">
        <v>0</v>
      </c>
      <c r="BI125" s="417">
        <v>0</v>
      </c>
      <c r="BJ125" s="417">
        <v>0</v>
      </c>
      <c r="BK125" s="417">
        <v>0</v>
      </c>
      <c r="BL125" s="417">
        <v>0</v>
      </c>
      <c r="BM125" s="417">
        <v>0</v>
      </c>
      <c r="BN125" s="417">
        <v>0</v>
      </c>
      <c r="BO125" s="417">
        <v>0</v>
      </c>
      <c r="BP125" s="417">
        <v>0</v>
      </c>
      <c r="BQ125" s="417">
        <v>0</v>
      </c>
      <c r="BR125" s="417">
        <v>0</v>
      </c>
      <c r="BS125" s="417">
        <v>0</v>
      </c>
      <c r="BT125" s="417">
        <v>0</v>
      </c>
      <c r="BU125" s="417">
        <v>0</v>
      </c>
      <c r="BV125" s="417">
        <v>0</v>
      </c>
      <c r="BW125" s="417">
        <v>0</v>
      </c>
      <c r="BX125" s="417">
        <v>0</v>
      </c>
      <c r="BY125" s="417">
        <v>0</v>
      </c>
      <c r="BZ125" s="417">
        <v>0</v>
      </c>
      <c r="CA125" s="417">
        <v>0</v>
      </c>
      <c r="CB125" s="417">
        <v>0</v>
      </c>
      <c r="CC125" s="417">
        <v>0</v>
      </c>
      <c r="CD125" s="417">
        <v>0</v>
      </c>
      <c r="CE125" s="417">
        <v>0</v>
      </c>
      <c r="CF125" s="417">
        <v>0</v>
      </c>
      <c r="CG125" s="417">
        <v>0</v>
      </c>
      <c r="CH125" s="417">
        <v>0</v>
      </c>
      <c r="CI125" s="417">
        <v>0</v>
      </c>
      <c r="CJ125" s="417">
        <v>0</v>
      </c>
      <c r="CK125" s="417">
        <v>0</v>
      </c>
      <c r="CL125" s="417">
        <v>0</v>
      </c>
      <c r="CM125" s="420">
        <v>0</v>
      </c>
      <c r="CN125" s="420">
        <v>0</v>
      </c>
      <c r="CO125" s="420">
        <v>0</v>
      </c>
      <c r="CP125" s="420">
        <v>0</v>
      </c>
    </row>
    <row r="126" spans="1:94" s="440" customFormat="1" ht="99.95" customHeight="1" x14ac:dyDescent="0.25">
      <c r="A126" s="167">
        <v>19</v>
      </c>
      <c r="B126" s="167" t="s">
        <v>30</v>
      </c>
      <c r="C126" s="167">
        <v>1905</v>
      </c>
      <c r="D126" s="167" t="s">
        <v>1840</v>
      </c>
      <c r="E126" s="350" t="s">
        <v>33</v>
      </c>
      <c r="F126" s="167" t="s">
        <v>1659</v>
      </c>
      <c r="G126" s="368">
        <v>116</v>
      </c>
      <c r="H126" s="351" t="s">
        <v>1841</v>
      </c>
      <c r="I126" s="378" t="s">
        <v>2077</v>
      </c>
      <c r="J126" s="148">
        <v>1</v>
      </c>
      <c r="K126" s="352" t="s">
        <v>1954</v>
      </c>
      <c r="L126" s="352" t="s">
        <v>1955</v>
      </c>
      <c r="M126" s="353" t="s">
        <v>1963</v>
      </c>
      <c r="N126" s="378" t="s">
        <v>2077</v>
      </c>
      <c r="O126" s="148">
        <v>1</v>
      </c>
      <c r="P126" s="448">
        <v>2021004250600</v>
      </c>
      <c r="Q126" s="354" t="s">
        <v>1842</v>
      </c>
      <c r="R126" s="447">
        <v>1905021</v>
      </c>
      <c r="S126" s="158" t="s">
        <v>2072</v>
      </c>
      <c r="T126" s="355" t="s">
        <v>2073</v>
      </c>
      <c r="U126" s="355" t="s">
        <v>2052</v>
      </c>
      <c r="V126" s="148">
        <v>7</v>
      </c>
      <c r="W126" s="355" t="s">
        <v>2211</v>
      </c>
      <c r="X126" s="458" t="s">
        <v>1757</v>
      </c>
      <c r="Y126" s="148" t="s">
        <v>3841</v>
      </c>
      <c r="Z126" s="148" t="s">
        <v>2965</v>
      </c>
      <c r="AA126" s="367" t="s">
        <v>4209</v>
      </c>
      <c r="AB126" s="390" t="s">
        <v>1843</v>
      </c>
      <c r="AC126" s="378" t="s">
        <v>4161</v>
      </c>
      <c r="AD126" s="352" t="s">
        <v>1534</v>
      </c>
      <c r="AE126" s="352" t="s">
        <v>1536</v>
      </c>
      <c r="AF126" s="352" t="s">
        <v>1953</v>
      </c>
      <c r="AG126" s="368" t="s">
        <v>4179</v>
      </c>
      <c r="AH126" s="368" t="s">
        <v>4180</v>
      </c>
      <c r="AI126" s="468"/>
      <c r="AJ126" s="158">
        <v>6</v>
      </c>
      <c r="AK126" s="361" t="s">
        <v>1664</v>
      </c>
      <c r="AL126" s="461">
        <v>100</v>
      </c>
      <c r="AM126" s="453">
        <v>7</v>
      </c>
      <c r="AN126" s="366" t="b">
        <f t="shared" si="10"/>
        <v>1</v>
      </c>
      <c r="AO126" s="370">
        <v>2</v>
      </c>
      <c r="AP126" s="370">
        <v>5</v>
      </c>
      <c r="AQ126" s="352">
        <v>0</v>
      </c>
      <c r="AR126" s="352">
        <v>0</v>
      </c>
      <c r="AS126" s="372" t="s">
        <v>4212</v>
      </c>
      <c r="AT126" s="148" t="s">
        <v>4129</v>
      </c>
      <c r="AU126" s="439">
        <f t="shared" si="11"/>
        <v>277131720</v>
      </c>
      <c r="AV126" s="454">
        <f t="shared" si="12"/>
        <v>0</v>
      </c>
      <c r="AW126" s="455">
        <f t="shared" si="13"/>
        <v>0</v>
      </c>
      <c r="AX126" s="456">
        <f t="shared" si="14"/>
        <v>277131720</v>
      </c>
      <c r="AY126" s="457"/>
      <c r="AZ126" s="424">
        <v>0</v>
      </c>
      <c r="BA126" s="424">
        <v>0</v>
      </c>
      <c r="BB126" s="424">
        <v>0</v>
      </c>
      <c r="BC126" s="424">
        <v>0</v>
      </c>
      <c r="BD126" s="424">
        <v>0</v>
      </c>
      <c r="BE126" s="424">
        <v>0</v>
      </c>
      <c r="BF126" s="417">
        <v>0</v>
      </c>
      <c r="BG126" s="417">
        <v>0</v>
      </c>
      <c r="BH126" s="417">
        <v>0</v>
      </c>
      <c r="BI126" s="417">
        <v>0</v>
      </c>
      <c r="BJ126" s="417">
        <v>0</v>
      </c>
      <c r="BK126" s="417">
        <v>0</v>
      </c>
      <c r="BL126" s="417">
        <v>0</v>
      </c>
      <c r="BM126" s="417">
        <v>0</v>
      </c>
      <c r="BN126" s="417">
        <v>0</v>
      </c>
      <c r="BO126" s="417">
        <v>0</v>
      </c>
      <c r="BP126" s="417">
        <v>0</v>
      </c>
      <c r="BQ126" s="417">
        <v>0</v>
      </c>
      <c r="BR126" s="417">
        <v>0</v>
      </c>
      <c r="BS126" s="417">
        <v>0</v>
      </c>
      <c r="BT126" s="417">
        <v>0</v>
      </c>
      <c r="BU126" s="417">
        <v>0</v>
      </c>
      <c r="BV126" s="417">
        <v>0</v>
      </c>
      <c r="BW126" s="417">
        <v>0</v>
      </c>
      <c r="BX126" s="417">
        <v>0</v>
      </c>
      <c r="BY126" s="417">
        <v>0</v>
      </c>
      <c r="BZ126" s="417">
        <v>0</v>
      </c>
      <c r="CA126" s="417">
        <v>0</v>
      </c>
      <c r="CB126" s="417">
        <v>0</v>
      </c>
      <c r="CC126" s="417">
        <v>0</v>
      </c>
      <c r="CD126" s="417">
        <v>0</v>
      </c>
      <c r="CE126" s="417">
        <v>0</v>
      </c>
      <c r="CF126" s="417">
        <v>0</v>
      </c>
      <c r="CG126" s="417">
        <v>0</v>
      </c>
      <c r="CH126" s="417">
        <v>0</v>
      </c>
      <c r="CI126" s="417">
        <v>0</v>
      </c>
      <c r="CJ126" s="417">
        <v>0</v>
      </c>
      <c r="CK126" s="417">
        <v>0</v>
      </c>
      <c r="CL126" s="417">
        <v>0</v>
      </c>
      <c r="CM126" s="420">
        <v>0</v>
      </c>
      <c r="CN126" s="420">
        <v>0</v>
      </c>
      <c r="CO126" s="420">
        <v>277131720</v>
      </c>
      <c r="CP126" s="420">
        <v>0</v>
      </c>
    </row>
    <row r="127" spans="1:94" s="440" customFormat="1" ht="99.95" customHeight="1" x14ac:dyDescent="0.25">
      <c r="A127" s="167">
        <v>19</v>
      </c>
      <c r="B127" s="167" t="s">
        <v>30</v>
      </c>
      <c r="C127" s="167">
        <v>1905</v>
      </c>
      <c r="D127" s="167" t="s">
        <v>1840</v>
      </c>
      <c r="E127" s="350" t="s">
        <v>33</v>
      </c>
      <c r="F127" s="167" t="s">
        <v>1659</v>
      </c>
      <c r="G127" s="368">
        <v>116</v>
      </c>
      <c r="H127" s="351" t="s">
        <v>1841</v>
      </c>
      <c r="I127" s="378" t="s">
        <v>2077</v>
      </c>
      <c r="J127" s="148">
        <v>1</v>
      </c>
      <c r="K127" s="352" t="s">
        <v>1954</v>
      </c>
      <c r="L127" s="352" t="s">
        <v>1955</v>
      </c>
      <c r="M127" s="353" t="s">
        <v>1963</v>
      </c>
      <c r="N127" s="378" t="s">
        <v>2077</v>
      </c>
      <c r="O127" s="148">
        <v>1</v>
      </c>
      <c r="P127" s="448">
        <v>2021004250600</v>
      </c>
      <c r="Q127" s="354" t="s">
        <v>1842</v>
      </c>
      <c r="R127" s="447">
        <v>1905021</v>
      </c>
      <c r="S127" s="158" t="s">
        <v>2072</v>
      </c>
      <c r="T127" s="355" t="s">
        <v>2073</v>
      </c>
      <c r="U127" s="355" t="s">
        <v>2052</v>
      </c>
      <c r="V127" s="148">
        <v>7</v>
      </c>
      <c r="W127" s="355" t="s">
        <v>2211</v>
      </c>
      <c r="X127" s="458" t="s">
        <v>1757</v>
      </c>
      <c r="Y127" s="148" t="s">
        <v>3841</v>
      </c>
      <c r="Z127" s="148" t="s">
        <v>2965</v>
      </c>
      <c r="AA127" s="367" t="s">
        <v>4209</v>
      </c>
      <c r="AB127" s="390" t="s">
        <v>1844</v>
      </c>
      <c r="AC127" s="378" t="s">
        <v>4161</v>
      </c>
      <c r="AD127" s="352" t="s">
        <v>1534</v>
      </c>
      <c r="AE127" s="352" t="s">
        <v>1536</v>
      </c>
      <c r="AF127" s="352" t="s">
        <v>1953</v>
      </c>
      <c r="AG127" s="368" t="s">
        <v>4179</v>
      </c>
      <c r="AH127" s="368" t="s">
        <v>4180</v>
      </c>
      <c r="AI127" s="468"/>
      <c r="AJ127" s="158">
        <v>6</v>
      </c>
      <c r="AK127" s="361" t="s">
        <v>1664</v>
      </c>
      <c r="AL127" s="461">
        <v>100</v>
      </c>
      <c r="AM127" s="453">
        <v>7</v>
      </c>
      <c r="AN127" s="366" t="b">
        <f t="shared" ref="AN127:AN158" si="15">_xlfn.IFNA(+AO127+AP127+AQ127+AR127=AM127,"ERROR")</f>
        <v>1</v>
      </c>
      <c r="AO127" s="370">
        <v>2</v>
      </c>
      <c r="AP127" s="370">
        <v>5</v>
      </c>
      <c r="AQ127" s="352">
        <v>0</v>
      </c>
      <c r="AR127" s="352">
        <v>0</v>
      </c>
      <c r="AS127" s="372" t="s">
        <v>4213</v>
      </c>
      <c r="AT127" s="148" t="s">
        <v>4129</v>
      </c>
      <c r="AU127" s="439">
        <f t="shared" ref="AU127:AU158" si="16">+AV127+AW127+AX127</f>
        <v>52597160</v>
      </c>
      <c r="AV127" s="454">
        <f t="shared" ref="AV127:AV160" si="17">+AZ127+BB127+BC127+BD127+BE127+BA127</f>
        <v>0</v>
      </c>
      <c r="AW127" s="455">
        <f t="shared" ref="AW127:AW160" si="18">SUM(BF127:CL127)</f>
        <v>0</v>
      </c>
      <c r="AX127" s="456">
        <f t="shared" ref="AX127:AX160" si="19">+CM127+CN127+CO127+CP127</f>
        <v>52597160</v>
      </c>
      <c r="AY127" s="457"/>
      <c r="AZ127" s="424">
        <v>0</v>
      </c>
      <c r="BA127" s="424">
        <v>0</v>
      </c>
      <c r="BB127" s="424">
        <v>0</v>
      </c>
      <c r="BC127" s="424">
        <v>0</v>
      </c>
      <c r="BD127" s="424">
        <v>0</v>
      </c>
      <c r="BE127" s="424">
        <v>0</v>
      </c>
      <c r="BF127" s="417">
        <v>0</v>
      </c>
      <c r="BG127" s="417">
        <v>0</v>
      </c>
      <c r="BH127" s="417">
        <v>0</v>
      </c>
      <c r="BI127" s="417">
        <v>0</v>
      </c>
      <c r="BJ127" s="417">
        <v>0</v>
      </c>
      <c r="BK127" s="417">
        <v>0</v>
      </c>
      <c r="BL127" s="417">
        <v>0</v>
      </c>
      <c r="BM127" s="417">
        <v>0</v>
      </c>
      <c r="BN127" s="417">
        <v>0</v>
      </c>
      <c r="BO127" s="417">
        <v>0</v>
      </c>
      <c r="BP127" s="417">
        <v>0</v>
      </c>
      <c r="BQ127" s="417">
        <v>0</v>
      </c>
      <c r="BR127" s="417">
        <v>0</v>
      </c>
      <c r="BS127" s="417">
        <v>0</v>
      </c>
      <c r="BT127" s="417">
        <v>0</v>
      </c>
      <c r="BU127" s="417">
        <v>0</v>
      </c>
      <c r="BV127" s="417">
        <v>0</v>
      </c>
      <c r="BW127" s="417">
        <v>0</v>
      </c>
      <c r="BX127" s="417">
        <v>0</v>
      </c>
      <c r="BY127" s="417">
        <v>0</v>
      </c>
      <c r="BZ127" s="417">
        <v>0</v>
      </c>
      <c r="CA127" s="417">
        <v>0</v>
      </c>
      <c r="CB127" s="417">
        <v>0</v>
      </c>
      <c r="CC127" s="417">
        <v>0</v>
      </c>
      <c r="CD127" s="417">
        <v>0</v>
      </c>
      <c r="CE127" s="417">
        <v>0</v>
      </c>
      <c r="CF127" s="417">
        <v>0</v>
      </c>
      <c r="CG127" s="417">
        <v>0</v>
      </c>
      <c r="CH127" s="417">
        <v>0</v>
      </c>
      <c r="CI127" s="417">
        <v>0</v>
      </c>
      <c r="CJ127" s="417">
        <v>0</v>
      </c>
      <c r="CK127" s="417">
        <v>0</v>
      </c>
      <c r="CL127" s="417">
        <v>0</v>
      </c>
      <c r="CM127" s="420">
        <v>0</v>
      </c>
      <c r="CN127" s="420">
        <v>0</v>
      </c>
      <c r="CO127" s="420">
        <v>52597160</v>
      </c>
      <c r="CP127" s="420">
        <v>0</v>
      </c>
    </row>
    <row r="128" spans="1:94" s="440" customFormat="1" ht="99.95" customHeight="1" x14ac:dyDescent="0.25">
      <c r="A128" s="167">
        <v>19</v>
      </c>
      <c r="B128" s="167" t="s">
        <v>30</v>
      </c>
      <c r="C128" s="167">
        <v>1905</v>
      </c>
      <c r="D128" s="167" t="s">
        <v>1784</v>
      </c>
      <c r="E128" s="350" t="s">
        <v>33</v>
      </c>
      <c r="F128" s="167" t="s">
        <v>1659</v>
      </c>
      <c r="G128" s="368">
        <v>128</v>
      </c>
      <c r="H128" s="351" t="s">
        <v>1964</v>
      </c>
      <c r="I128" s="378" t="s">
        <v>2077</v>
      </c>
      <c r="J128" s="148">
        <v>2</v>
      </c>
      <c r="K128" s="352" t="s">
        <v>1966</v>
      </c>
      <c r="L128" s="352" t="s">
        <v>1967</v>
      </c>
      <c r="M128" s="353" t="s">
        <v>1969</v>
      </c>
      <c r="N128" s="378" t="s">
        <v>2077</v>
      </c>
      <c r="O128" s="148">
        <v>26</v>
      </c>
      <c r="P128" s="448">
        <v>2021004250601</v>
      </c>
      <c r="Q128" s="354" t="s">
        <v>1785</v>
      </c>
      <c r="R128" s="447">
        <v>1905023</v>
      </c>
      <c r="S128" s="158" t="s">
        <v>2074</v>
      </c>
      <c r="T128" s="355" t="s">
        <v>2075</v>
      </c>
      <c r="U128" s="355" t="s">
        <v>2052</v>
      </c>
      <c r="V128" s="148">
        <v>40</v>
      </c>
      <c r="W128" s="355" t="s">
        <v>2213</v>
      </c>
      <c r="X128" s="458" t="s">
        <v>1757</v>
      </c>
      <c r="Y128" s="148" t="s">
        <v>3841</v>
      </c>
      <c r="Z128" s="148" t="s">
        <v>2965</v>
      </c>
      <c r="AA128" s="367" t="s">
        <v>4214</v>
      </c>
      <c r="AB128" s="390" t="s">
        <v>1788</v>
      </c>
      <c r="AC128" s="378" t="s">
        <v>4215</v>
      </c>
      <c r="AD128" s="352" t="s">
        <v>1534</v>
      </c>
      <c r="AE128" s="352" t="s">
        <v>1536</v>
      </c>
      <c r="AF128" s="352" t="s">
        <v>1965</v>
      </c>
      <c r="AG128" s="368" t="s">
        <v>4078</v>
      </c>
      <c r="AH128" s="368" t="s">
        <v>4216</v>
      </c>
      <c r="AI128" s="468"/>
      <c r="AJ128" s="158">
        <v>6</v>
      </c>
      <c r="AK128" s="361" t="s">
        <v>1664</v>
      </c>
      <c r="AL128" s="441">
        <v>432</v>
      </c>
      <c r="AM128" s="453">
        <v>26</v>
      </c>
      <c r="AN128" s="366" t="b">
        <f t="shared" si="15"/>
        <v>1</v>
      </c>
      <c r="AO128" s="370">
        <v>6</v>
      </c>
      <c r="AP128" s="370">
        <v>20</v>
      </c>
      <c r="AQ128" s="352">
        <v>0</v>
      </c>
      <c r="AR128" s="352">
        <v>0</v>
      </c>
      <c r="AS128" s="372" t="s">
        <v>4220</v>
      </c>
      <c r="AT128" s="148" t="s">
        <v>4129</v>
      </c>
      <c r="AU128" s="439">
        <f t="shared" si="16"/>
        <v>284982168</v>
      </c>
      <c r="AV128" s="454">
        <f t="shared" si="17"/>
        <v>0</v>
      </c>
      <c r="AW128" s="455">
        <f t="shared" si="18"/>
        <v>0</v>
      </c>
      <c r="AX128" s="456">
        <f t="shared" si="19"/>
        <v>284982168</v>
      </c>
      <c r="AY128" s="457"/>
      <c r="AZ128" s="424">
        <v>0</v>
      </c>
      <c r="BA128" s="424">
        <v>0</v>
      </c>
      <c r="BB128" s="424">
        <v>0</v>
      </c>
      <c r="BC128" s="424">
        <v>0</v>
      </c>
      <c r="BD128" s="424">
        <v>0</v>
      </c>
      <c r="BE128" s="424">
        <v>0</v>
      </c>
      <c r="BF128" s="417">
        <v>0</v>
      </c>
      <c r="BG128" s="417">
        <v>0</v>
      </c>
      <c r="BH128" s="417">
        <v>0</v>
      </c>
      <c r="BI128" s="417">
        <v>0</v>
      </c>
      <c r="BJ128" s="417">
        <v>0</v>
      </c>
      <c r="BK128" s="417">
        <v>0</v>
      </c>
      <c r="BL128" s="417">
        <v>0</v>
      </c>
      <c r="BM128" s="417">
        <v>0</v>
      </c>
      <c r="BN128" s="417">
        <v>0</v>
      </c>
      <c r="BO128" s="417">
        <v>0</v>
      </c>
      <c r="BP128" s="417">
        <v>0</v>
      </c>
      <c r="BQ128" s="417">
        <v>0</v>
      </c>
      <c r="BR128" s="417">
        <v>0</v>
      </c>
      <c r="BS128" s="417">
        <v>0</v>
      </c>
      <c r="BT128" s="417">
        <v>0</v>
      </c>
      <c r="BU128" s="417">
        <v>0</v>
      </c>
      <c r="BV128" s="417">
        <v>0</v>
      </c>
      <c r="BW128" s="417">
        <v>0</v>
      </c>
      <c r="BX128" s="417">
        <v>0</v>
      </c>
      <c r="BY128" s="417">
        <v>0</v>
      </c>
      <c r="BZ128" s="417">
        <v>0</v>
      </c>
      <c r="CA128" s="417">
        <v>0</v>
      </c>
      <c r="CB128" s="417">
        <v>0</v>
      </c>
      <c r="CC128" s="417">
        <v>0</v>
      </c>
      <c r="CD128" s="417">
        <v>0</v>
      </c>
      <c r="CE128" s="417">
        <v>0</v>
      </c>
      <c r="CF128" s="417">
        <v>0</v>
      </c>
      <c r="CG128" s="417">
        <v>0</v>
      </c>
      <c r="CH128" s="417">
        <v>0</v>
      </c>
      <c r="CI128" s="417">
        <v>0</v>
      </c>
      <c r="CJ128" s="417">
        <v>0</v>
      </c>
      <c r="CK128" s="417">
        <v>0</v>
      </c>
      <c r="CL128" s="417">
        <v>0</v>
      </c>
      <c r="CM128" s="420">
        <v>0</v>
      </c>
      <c r="CN128" s="420">
        <v>0</v>
      </c>
      <c r="CO128" s="420">
        <v>284982168</v>
      </c>
      <c r="CP128" s="420">
        <v>0</v>
      </c>
    </row>
    <row r="129" spans="1:94" s="440" customFormat="1" ht="99.95" customHeight="1" x14ac:dyDescent="0.25">
      <c r="A129" s="167">
        <v>19</v>
      </c>
      <c r="B129" s="167" t="s">
        <v>30</v>
      </c>
      <c r="C129" s="167">
        <v>1905</v>
      </c>
      <c r="D129" s="167" t="s">
        <v>1784</v>
      </c>
      <c r="E129" s="350" t="s">
        <v>33</v>
      </c>
      <c r="F129" s="167" t="s">
        <v>1659</v>
      </c>
      <c r="G129" s="368">
        <v>128</v>
      </c>
      <c r="H129" s="351" t="s">
        <v>1964</v>
      </c>
      <c r="I129" s="378" t="s">
        <v>2077</v>
      </c>
      <c r="J129" s="148">
        <v>2</v>
      </c>
      <c r="K129" s="352" t="s">
        <v>1966</v>
      </c>
      <c r="L129" s="352" t="s">
        <v>1967</v>
      </c>
      <c r="M129" s="353" t="s">
        <v>1969</v>
      </c>
      <c r="N129" s="378" t="s">
        <v>2077</v>
      </c>
      <c r="O129" s="148">
        <v>26</v>
      </c>
      <c r="P129" s="448">
        <v>2021004250601</v>
      </c>
      <c r="Q129" s="354" t="s">
        <v>1785</v>
      </c>
      <c r="R129" s="447">
        <v>1905023</v>
      </c>
      <c r="S129" s="158" t="s">
        <v>2074</v>
      </c>
      <c r="T129" s="355" t="s">
        <v>2075</v>
      </c>
      <c r="U129" s="355" t="s">
        <v>2052</v>
      </c>
      <c r="V129" s="148">
        <v>40</v>
      </c>
      <c r="W129" s="355" t="s">
        <v>2213</v>
      </c>
      <c r="X129" s="458" t="s">
        <v>1757</v>
      </c>
      <c r="Y129" s="373"/>
      <c r="Z129" s="373"/>
      <c r="AA129" s="367" t="s">
        <v>4214</v>
      </c>
      <c r="AB129" s="390" t="s">
        <v>1792</v>
      </c>
      <c r="AC129" s="432"/>
      <c r="AD129" s="396" t="s">
        <v>1518</v>
      </c>
      <c r="AE129" s="396" t="s">
        <v>1524</v>
      </c>
      <c r="AF129" s="396" t="s">
        <v>1965</v>
      </c>
      <c r="AG129" s="374"/>
      <c r="AH129" s="374"/>
      <c r="AI129" s="468"/>
      <c r="AJ129" s="158">
        <v>6</v>
      </c>
      <c r="AK129" s="361" t="s">
        <v>1664</v>
      </c>
      <c r="AL129" s="441">
        <v>20</v>
      </c>
      <c r="AM129" s="453">
        <v>0</v>
      </c>
      <c r="AN129" s="366" t="b">
        <f t="shared" si="15"/>
        <v>1</v>
      </c>
      <c r="AO129" s="370">
        <v>0</v>
      </c>
      <c r="AP129" s="370">
        <v>0</v>
      </c>
      <c r="AQ129" s="352">
        <v>0</v>
      </c>
      <c r="AR129" s="352">
        <v>0</v>
      </c>
      <c r="AS129" s="377"/>
      <c r="AT129" s="148" t="s">
        <v>4129</v>
      </c>
      <c r="AU129" s="439">
        <f t="shared" si="16"/>
        <v>0</v>
      </c>
      <c r="AV129" s="454">
        <f t="shared" si="17"/>
        <v>0</v>
      </c>
      <c r="AW129" s="455">
        <f t="shared" si="18"/>
        <v>0</v>
      </c>
      <c r="AX129" s="456">
        <f t="shared" si="19"/>
        <v>0</v>
      </c>
      <c r="AY129" s="457"/>
      <c r="AZ129" s="424">
        <v>0</v>
      </c>
      <c r="BA129" s="424">
        <v>0</v>
      </c>
      <c r="BB129" s="424">
        <v>0</v>
      </c>
      <c r="BC129" s="424">
        <v>0</v>
      </c>
      <c r="BD129" s="424">
        <v>0</v>
      </c>
      <c r="BE129" s="424">
        <v>0</v>
      </c>
      <c r="BF129" s="417">
        <v>0</v>
      </c>
      <c r="BG129" s="417">
        <v>0</v>
      </c>
      <c r="BH129" s="417">
        <v>0</v>
      </c>
      <c r="BI129" s="417">
        <v>0</v>
      </c>
      <c r="BJ129" s="417">
        <v>0</v>
      </c>
      <c r="BK129" s="417">
        <v>0</v>
      </c>
      <c r="BL129" s="417">
        <v>0</v>
      </c>
      <c r="BM129" s="417">
        <v>0</v>
      </c>
      <c r="BN129" s="417">
        <v>0</v>
      </c>
      <c r="BO129" s="417">
        <v>0</v>
      </c>
      <c r="BP129" s="417">
        <v>0</v>
      </c>
      <c r="BQ129" s="417">
        <v>0</v>
      </c>
      <c r="BR129" s="417">
        <v>0</v>
      </c>
      <c r="BS129" s="417">
        <v>0</v>
      </c>
      <c r="BT129" s="417">
        <v>0</v>
      </c>
      <c r="BU129" s="417">
        <v>0</v>
      </c>
      <c r="BV129" s="417">
        <v>0</v>
      </c>
      <c r="BW129" s="417">
        <v>0</v>
      </c>
      <c r="BX129" s="417">
        <v>0</v>
      </c>
      <c r="BY129" s="417">
        <v>0</v>
      </c>
      <c r="BZ129" s="417">
        <v>0</v>
      </c>
      <c r="CA129" s="417">
        <v>0</v>
      </c>
      <c r="CB129" s="417">
        <v>0</v>
      </c>
      <c r="CC129" s="417">
        <v>0</v>
      </c>
      <c r="CD129" s="417">
        <v>0</v>
      </c>
      <c r="CE129" s="417">
        <v>0</v>
      </c>
      <c r="CF129" s="417">
        <v>0</v>
      </c>
      <c r="CG129" s="417">
        <v>0</v>
      </c>
      <c r="CH129" s="417">
        <v>0</v>
      </c>
      <c r="CI129" s="417">
        <v>0</v>
      </c>
      <c r="CJ129" s="417">
        <v>0</v>
      </c>
      <c r="CK129" s="417">
        <v>0</v>
      </c>
      <c r="CL129" s="417">
        <v>0</v>
      </c>
      <c r="CM129" s="420">
        <v>0</v>
      </c>
      <c r="CN129" s="420">
        <v>0</v>
      </c>
      <c r="CO129" s="420">
        <v>0</v>
      </c>
      <c r="CP129" s="420">
        <v>0</v>
      </c>
    </row>
    <row r="130" spans="1:94" s="440" customFormat="1" ht="99.95" customHeight="1" x14ac:dyDescent="0.25">
      <c r="A130" s="167">
        <v>19</v>
      </c>
      <c r="B130" s="167" t="s">
        <v>30</v>
      </c>
      <c r="C130" s="167">
        <v>1905</v>
      </c>
      <c r="D130" s="167" t="s">
        <v>1784</v>
      </c>
      <c r="E130" s="350" t="s">
        <v>33</v>
      </c>
      <c r="F130" s="167" t="s">
        <v>1659</v>
      </c>
      <c r="G130" s="368">
        <v>128</v>
      </c>
      <c r="H130" s="351" t="s">
        <v>1964</v>
      </c>
      <c r="I130" s="378" t="s">
        <v>2077</v>
      </c>
      <c r="J130" s="148">
        <v>2</v>
      </c>
      <c r="K130" s="352" t="s">
        <v>1966</v>
      </c>
      <c r="L130" s="352" t="s">
        <v>1967</v>
      </c>
      <c r="M130" s="353" t="s">
        <v>1969</v>
      </c>
      <c r="N130" s="378" t="s">
        <v>2077</v>
      </c>
      <c r="O130" s="148">
        <v>26</v>
      </c>
      <c r="P130" s="448">
        <v>2021004250601</v>
      </c>
      <c r="Q130" s="354" t="s">
        <v>1785</v>
      </c>
      <c r="R130" s="447">
        <v>1905023</v>
      </c>
      <c r="S130" s="158" t="s">
        <v>2074</v>
      </c>
      <c r="T130" s="355" t="s">
        <v>2075</v>
      </c>
      <c r="U130" s="355" t="s">
        <v>2052</v>
      </c>
      <c r="V130" s="148">
        <v>40</v>
      </c>
      <c r="W130" s="355" t="s">
        <v>2213</v>
      </c>
      <c r="X130" s="458" t="s">
        <v>1757</v>
      </c>
      <c r="Y130" s="148" t="s">
        <v>3841</v>
      </c>
      <c r="Z130" s="148" t="s">
        <v>2965</v>
      </c>
      <c r="AA130" s="367" t="s">
        <v>4214</v>
      </c>
      <c r="AB130" s="390" t="s">
        <v>1786</v>
      </c>
      <c r="AC130" s="378" t="s">
        <v>4215</v>
      </c>
      <c r="AD130" s="352" t="s">
        <v>1534</v>
      </c>
      <c r="AE130" s="352" t="s">
        <v>1536</v>
      </c>
      <c r="AF130" s="352" t="s">
        <v>1965</v>
      </c>
      <c r="AG130" s="368" t="s">
        <v>4052</v>
      </c>
      <c r="AH130" s="368" t="s">
        <v>4219</v>
      </c>
      <c r="AI130" s="468"/>
      <c r="AJ130" s="158">
        <v>6</v>
      </c>
      <c r="AK130" s="361" t="s">
        <v>1664</v>
      </c>
      <c r="AL130" s="441">
        <v>288</v>
      </c>
      <c r="AM130" s="453">
        <v>30</v>
      </c>
      <c r="AN130" s="366" t="b">
        <f t="shared" si="15"/>
        <v>1</v>
      </c>
      <c r="AO130" s="370">
        <v>0</v>
      </c>
      <c r="AP130" s="370">
        <v>30</v>
      </c>
      <c r="AQ130" s="352">
        <v>0</v>
      </c>
      <c r="AR130" s="352">
        <v>0</v>
      </c>
      <c r="AS130" s="372" t="s">
        <v>4222</v>
      </c>
      <c r="AT130" s="148" t="s">
        <v>4129</v>
      </c>
      <c r="AU130" s="439">
        <f t="shared" si="16"/>
        <v>157791480</v>
      </c>
      <c r="AV130" s="454">
        <f t="shared" si="17"/>
        <v>0</v>
      </c>
      <c r="AW130" s="455">
        <f t="shared" si="18"/>
        <v>0</v>
      </c>
      <c r="AX130" s="456">
        <f t="shared" si="19"/>
        <v>157791480</v>
      </c>
      <c r="AY130" s="457"/>
      <c r="AZ130" s="424">
        <v>0</v>
      </c>
      <c r="BA130" s="424">
        <v>0</v>
      </c>
      <c r="BB130" s="424">
        <v>0</v>
      </c>
      <c r="BC130" s="424">
        <v>0</v>
      </c>
      <c r="BD130" s="424">
        <v>0</v>
      </c>
      <c r="BE130" s="424">
        <v>0</v>
      </c>
      <c r="BF130" s="417">
        <v>0</v>
      </c>
      <c r="BG130" s="417">
        <v>0</v>
      </c>
      <c r="BH130" s="417">
        <v>0</v>
      </c>
      <c r="BI130" s="417">
        <v>0</v>
      </c>
      <c r="BJ130" s="417">
        <v>0</v>
      </c>
      <c r="BK130" s="417">
        <v>0</v>
      </c>
      <c r="BL130" s="417">
        <v>0</v>
      </c>
      <c r="BM130" s="417">
        <v>0</v>
      </c>
      <c r="BN130" s="417">
        <v>0</v>
      </c>
      <c r="BO130" s="417">
        <v>0</v>
      </c>
      <c r="BP130" s="417">
        <v>0</v>
      </c>
      <c r="BQ130" s="417">
        <v>0</v>
      </c>
      <c r="BR130" s="417">
        <v>0</v>
      </c>
      <c r="BS130" s="417">
        <v>0</v>
      </c>
      <c r="BT130" s="417">
        <v>0</v>
      </c>
      <c r="BU130" s="417">
        <v>0</v>
      </c>
      <c r="BV130" s="417">
        <v>0</v>
      </c>
      <c r="BW130" s="417">
        <v>0</v>
      </c>
      <c r="BX130" s="417">
        <v>0</v>
      </c>
      <c r="BY130" s="417">
        <v>0</v>
      </c>
      <c r="BZ130" s="417">
        <v>0</v>
      </c>
      <c r="CA130" s="417">
        <v>0</v>
      </c>
      <c r="CB130" s="417">
        <v>0</v>
      </c>
      <c r="CC130" s="417">
        <v>0</v>
      </c>
      <c r="CD130" s="417">
        <v>0</v>
      </c>
      <c r="CE130" s="417">
        <v>0</v>
      </c>
      <c r="CF130" s="417">
        <v>0</v>
      </c>
      <c r="CG130" s="417">
        <v>0</v>
      </c>
      <c r="CH130" s="417">
        <v>0</v>
      </c>
      <c r="CI130" s="417">
        <v>0</v>
      </c>
      <c r="CJ130" s="417">
        <v>0</v>
      </c>
      <c r="CK130" s="417">
        <v>0</v>
      </c>
      <c r="CL130" s="417">
        <v>0</v>
      </c>
      <c r="CM130" s="420">
        <v>0</v>
      </c>
      <c r="CN130" s="420">
        <v>0</v>
      </c>
      <c r="CO130" s="420">
        <v>157791480</v>
      </c>
      <c r="CP130" s="420">
        <v>0</v>
      </c>
    </row>
    <row r="131" spans="1:94" s="440" customFormat="1" ht="99.95" customHeight="1" x14ac:dyDescent="0.25">
      <c r="A131" s="167">
        <v>19</v>
      </c>
      <c r="B131" s="167" t="s">
        <v>30</v>
      </c>
      <c r="C131" s="167">
        <v>1905</v>
      </c>
      <c r="D131" s="167" t="s">
        <v>1784</v>
      </c>
      <c r="E131" s="350" t="s">
        <v>33</v>
      </c>
      <c r="F131" s="167" t="s">
        <v>1659</v>
      </c>
      <c r="G131" s="368">
        <v>128</v>
      </c>
      <c r="H131" s="351" t="s">
        <v>1964</v>
      </c>
      <c r="I131" s="378" t="s">
        <v>2077</v>
      </c>
      <c r="J131" s="148">
        <v>2</v>
      </c>
      <c r="K131" s="352" t="s">
        <v>1966</v>
      </c>
      <c r="L131" s="352" t="s">
        <v>1967</v>
      </c>
      <c r="M131" s="353" t="s">
        <v>1968</v>
      </c>
      <c r="N131" s="378" t="s">
        <v>2077</v>
      </c>
      <c r="O131" s="148">
        <v>30</v>
      </c>
      <c r="P131" s="448">
        <v>2021004250601</v>
      </c>
      <c r="Q131" s="354" t="s">
        <v>1785</v>
      </c>
      <c r="R131" s="447">
        <v>1905023</v>
      </c>
      <c r="S131" s="158" t="s">
        <v>2074</v>
      </c>
      <c r="T131" s="355" t="s">
        <v>2075</v>
      </c>
      <c r="U131" s="355" t="s">
        <v>2052</v>
      </c>
      <c r="V131" s="148">
        <v>40</v>
      </c>
      <c r="W131" s="355" t="s">
        <v>2213</v>
      </c>
      <c r="X131" s="458" t="s">
        <v>1757</v>
      </c>
      <c r="Y131" s="373"/>
      <c r="Z131" s="373"/>
      <c r="AA131" s="367" t="s">
        <v>4214</v>
      </c>
      <c r="AB131" s="390" t="s">
        <v>1789</v>
      </c>
      <c r="AC131" s="432"/>
      <c r="AD131" s="396" t="s">
        <v>1534</v>
      </c>
      <c r="AE131" s="396" t="s">
        <v>1536</v>
      </c>
      <c r="AF131" s="396" t="s">
        <v>1965</v>
      </c>
      <c r="AG131" s="374"/>
      <c r="AH131" s="374"/>
      <c r="AI131" s="468"/>
      <c r="AJ131" s="158">
        <v>6</v>
      </c>
      <c r="AK131" s="361" t="s">
        <v>1664</v>
      </c>
      <c r="AL131" s="441">
        <v>116</v>
      </c>
      <c r="AM131" s="453">
        <v>0</v>
      </c>
      <c r="AN131" s="366" t="b">
        <f t="shared" si="15"/>
        <v>1</v>
      </c>
      <c r="AO131" s="370">
        <v>0</v>
      </c>
      <c r="AP131" s="370">
        <v>0</v>
      </c>
      <c r="AQ131" s="352">
        <v>0</v>
      </c>
      <c r="AR131" s="352">
        <v>0</v>
      </c>
      <c r="AS131" s="377"/>
      <c r="AT131" s="148" t="s">
        <v>4129</v>
      </c>
      <c r="AU131" s="439">
        <f t="shared" si="16"/>
        <v>0</v>
      </c>
      <c r="AV131" s="454">
        <f t="shared" si="17"/>
        <v>0</v>
      </c>
      <c r="AW131" s="455">
        <f t="shared" si="18"/>
        <v>0</v>
      </c>
      <c r="AX131" s="456">
        <f t="shared" si="19"/>
        <v>0</v>
      </c>
      <c r="AY131" s="457"/>
      <c r="AZ131" s="424">
        <v>0</v>
      </c>
      <c r="BA131" s="424">
        <v>0</v>
      </c>
      <c r="BB131" s="424">
        <v>0</v>
      </c>
      <c r="BC131" s="424">
        <v>0</v>
      </c>
      <c r="BD131" s="424">
        <v>0</v>
      </c>
      <c r="BE131" s="424">
        <v>0</v>
      </c>
      <c r="BF131" s="417">
        <v>0</v>
      </c>
      <c r="BG131" s="417">
        <v>0</v>
      </c>
      <c r="BH131" s="417">
        <v>0</v>
      </c>
      <c r="BI131" s="417">
        <v>0</v>
      </c>
      <c r="BJ131" s="417">
        <v>0</v>
      </c>
      <c r="BK131" s="417">
        <v>0</v>
      </c>
      <c r="BL131" s="417">
        <v>0</v>
      </c>
      <c r="BM131" s="417">
        <v>0</v>
      </c>
      <c r="BN131" s="417">
        <v>0</v>
      </c>
      <c r="BO131" s="417">
        <v>0</v>
      </c>
      <c r="BP131" s="417">
        <v>0</v>
      </c>
      <c r="BQ131" s="417">
        <v>0</v>
      </c>
      <c r="BR131" s="417">
        <v>0</v>
      </c>
      <c r="BS131" s="417">
        <v>0</v>
      </c>
      <c r="BT131" s="417">
        <v>0</v>
      </c>
      <c r="BU131" s="417">
        <v>0</v>
      </c>
      <c r="BV131" s="417">
        <v>0</v>
      </c>
      <c r="BW131" s="417">
        <v>0</v>
      </c>
      <c r="BX131" s="417">
        <v>0</v>
      </c>
      <c r="BY131" s="417">
        <v>0</v>
      </c>
      <c r="BZ131" s="417">
        <v>0</v>
      </c>
      <c r="CA131" s="417">
        <v>0</v>
      </c>
      <c r="CB131" s="417">
        <v>0</v>
      </c>
      <c r="CC131" s="417">
        <v>0</v>
      </c>
      <c r="CD131" s="417">
        <v>0</v>
      </c>
      <c r="CE131" s="417">
        <v>0</v>
      </c>
      <c r="CF131" s="417">
        <v>0</v>
      </c>
      <c r="CG131" s="417">
        <v>0</v>
      </c>
      <c r="CH131" s="417">
        <v>0</v>
      </c>
      <c r="CI131" s="417">
        <v>0</v>
      </c>
      <c r="CJ131" s="417">
        <v>0</v>
      </c>
      <c r="CK131" s="417">
        <v>0</v>
      </c>
      <c r="CL131" s="417">
        <v>0</v>
      </c>
      <c r="CM131" s="420">
        <v>0</v>
      </c>
      <c r="CN131" s="420">
        <v>0</v>
      </c>
      <c r="CO131" s="420">
        <v>0</v>
      </c>
      <c r="CP131" s="420">
        <v>0</v>
      </c>
    </row>
    <row r="132" spans="1:94" s="440" customFormat="1" ht="99.95" customHeight="1" x14ac:dyDescent="0.25">
      <c r="A132" s="167">
        <v>19</v>
      </c>
      <c r="B132" s="167" t="s">
        <v>30</v>
      </c>
      <c r="C132" s="167">
        <v>1905</v>
      </c>
      <c r="D132" s="167" t="s">
        <v>1784</v>
      </c>
      <c r="E132" s="350" t="s">
        <v>33</v>
      </c>
      <c r="F132" s="167" t="s">
        <v>1659</v>
      </c>
      <c r="G132" s="368">
        <v>128</v>
      </c>
      <c r="H132" s="351" t="s">
        <v>1964</v>
      </c>
      <c r="I132" s="378" t="s">
        <v>2077</v>
      </c>
      <c r="J132" s="148">
        <v>2</v>
      </c>
      <c r="K132" s="352" t="s">
        <v>1966</v>
      </c>
      <c r="L132" s="352" t="s">
        <v>1967</v>
      </c>
      <c r="M132" s="353" t="s">
        <v>1968</v>
      </c>
      <c r="N132" s="378" t="s">
        <v>2077</v>
      </c>
      <c r="O132" s="148">
        <v>30</v>
      </c>
      <c r="P132" s="448">
        <v>2021004250601</v>
      </c>
      <c r="Q132" s="354" t="s">
        <v>1785</v>
      </c>
      <c r="R132" s="447">
        <v>1905023</v>
      </c>
      <c r="S132" s="158" t="s">
        <v>2074</v>
      </c>
      <c r="T132" s="355" t="s">
        <v>2075</v>
      </c>
      <c r="U132" s="355" t="s">
        <v>2052</v>
      </c>
      <c r="V132" s="148">
        <v>40</v>
      </c>
      <c r="W132" s="355" t="s">
        <v>2213</v>
      </c>
      <c r="X132" s="458" t="s">
        <v>1757</v>
      </c>
      <c r="Y132" s="148" t="s">
        <v>3841</v>
      </c>
      <c r="Z132" s="148" t="s">
        <v>2965</v>
      </c>
      <c r="AA132" s="367" t="s">
        <v>4214</v>
      </c>
      <c r="AB132" s="390" t="s">
        <v>1791</v>
      </c>
      <c r="AC132" s="378" t="s">
        <v>4215</v>
      </c>
      <c r="AD132" s="352" t="s">
        <v>1534</v>
      </c>
      <c r="AE132" s="352" t="s">
        <v>1536</v>
      </c>
      <c r="AF132" s="352" t="s">
        <v>1965</v>
      </c>
      <c r="AG132" s="368" t="s">
        <v>4217</v>
      </c>
      <c r="AH132" s="368" t="s">
        <v>4218</v>
      </c>
      <c r="AI132" s="468"/>
      <c r="AJ132" s="158">
        <v>6</v>
      </c>
      <c r="AK132" s="361" t="s">
        <v>1664</v>
      </c>
      <c r="AL132" s="441">
        <v>200</v>
      </c>
      <c r="AM132" s="453">
        <v>30</v>
      </c>
      <c r="AN132" s="366" t="b">
        <f t="shared" si="15"/>
        <v>1</v>
      </c>
      <c r="AO132" s="370">
        <v>10</v>
      </c>
      <c r="AP132" s="370">
        <v>20</v>
      </c>
      <c r="AQ132" s="352">
        <v>0</v>
      </c>
      <c r="AR132" s="352">
        <v>0</v>
      </c>
      <c r="AS132" s="372" t="s">
        <v>4221</v>
      </c>
      <c r="AT132" s="148" t="s">
        <v>4129</v>
      </c>
      <c r="AU132" s="439">
        <f t="shared" si="16"/>
        <v>460873776</v>
      </c>
      <c r="AV132" s="454">
        <f t="shared" si="17"/>
        <v>0</v>
      </c>
      <c r="AW132" s="455">
        <f t="shared" si="18"/>
        <v>0</v>
      </c>
      <c r="AX132" s="456">
        <f t="shared" si="19"/>
        <v>460873776</v>
      </c>
      <c r="AY132" s="457"/>
      <c r="AZ132" s="424">
        <v>0</v>
      </c>
      <c r="BA132" s="424">
        <v>0</v>
      </c>
      <c r="BB132" s="424">
        <v>0</v>
      </c>
      <c r="BC132" s="424">
        <v>0</v>
      </c>
      <c r="BD132" s="424">
        <v>0</v>
      </c>
      <c r="BE132" s="424">
        <v>0</v>
      </c>
      <c r="BF132" s="417">
        <v>0</v>
      </c>
      <c r="BG132" s="417">
        <v>0</v>
      </c>
      <c r="BH132" s="417">
        <v>0</v>
      </c>
      <c r="BI132" s="417">
        <v>0</v>
      </c>
      <c r="BJ132" s="417">
        <v>0</v>
      </c>
      <c r="BK132" s="417">
        <v>0</v>
      </c>
      <c r="BL132" s="417">
        <v>0</v>
      </c>
      <c r="BM132" s="417">
        <v>0</v>
      </c>
      <c r="BN132" s="417">
        <v>0</v>
      </c>
      <c r="BO132" s="417">
        <v>0</v>
      </c>
      <c r="BP132" s="417">
        <v>0</v>
      </c>
      <c r="BQ132" s="417">
        <v>0</v>
      </c>
      <c r="BR132" s="417">
        <v>0</v>
      </c>
      <c r="BS132" s="417">
        <v>0</v>
      </c>
      <c r="BT132" s="417">
        <v>0</v>
      </c>
      <c r="BU132" s="417">
        <v>0</v>
      </c>
      <c r="BV132" s="417">
        <v>0</v>
      </c>
      <c r="BW132" s="417">
        <v>0</v>
      </c>
      <c r="BX132" s="417">
        <v>0</v>
      </c>
      <c r="BY132" s="417">
        <v>0</v>
      </c>
      <c r="BZ132" s="417">
        <v>0</v>
      </c>
      <c r="CA132" s="417">
        <v>0</v>
      </c>
      <c r="CB132" s="417">
        <v>0</v>
      </c>
      <c r="CC132" s="417">
        <v>0</v>
      </c>
      <c r="CD132" s="417">
        <v>0</v>
      </c>
      <c r="CE132" s="417">
        <v>0</v>
      </c>
      <c r="CF132" s="417">
        <v>0</v>
      </c>
      <c r="CG132" s="417">
        <v>0</v>
      </c>
      <c r="CH132" s="417">
        <v>0</v>
      </c>
      <c r="CI132" s="417">
        <v>0</v>
      </c>
      <c r="CJ132" s="417">
        <v>0</v>
      </c>
      <c r="CK132" s="417">
        <v>0</v>
      </c>
      <c r="CL132" s="417">
        <v>0</v>
      </c>
      <c r="CM132" s="420">
        <v>0</v>
      </c>
      <c r="CN132" s="420">
        <v>0</v>
      </c>
      <c r="CO132" s="420">
        <v>460873776</v>
      </c>
      <c r="CP132" s="420">
        <v>0</v>
      </c>
    </row>
    <row r="133" spans="1:94" s="440" customFormat="1" ht="99.95" customHeight="1" x14ac:dyDescent="0.25">
      <c r="A133" s="167">
        <v>19</v>
      </c>
      <c r="B133" s="167" t="s">
        <v>30</v>
      </c>
      <c r="C133" s="167">
        <v>1905</v>
      </c>
      <c r="D133" s="167" t="s">
        <v>1784</v>
      </c>
      <c r="E133" s="350" t="s">
        <v>33</v>
      </c>
      <c r="F133" s="167" t="s">
        <v>1659</v>
      </c>
      <c r="G133" s="368">
        <v>128</v>
      </c>
      <c r="H133" s="351" t="s">
        <v>1964</v>
      </c>
      <c r="I133" s="378" t="s">
        <v>2077</v>
      </c>
      <c r="J133" s="148">
        <v>2</v>
      </c>
      <c r="K133" s="352" t="s">
        <v>1966</v>
      </c>
      <c r="L133" s="352" t="s">
        <v>1970</v>
      </c>
      <c r="M133" s="353" t="s">
        <v>1971</v>
      </c>
      <c r="N133" s="378" t="s">
        <v>2077</v>
      </c>
      <c r="O133" s="148">
        <v>2</v>
      </c>
      <c r="P133" s="448">
        <v>2021004250601</v>
      </c>
      <c r="Q133" s="354" t="s">
        <v>1785</v>
      </c>
      <c r="R133" s="447">
        <v>1905023</v>
      </c>
      <c r="S133" s="158" t="s">
        <v>2074</v>
      </c>
      <c r="T133" s="355" t="s">
        <v>2075</v>
      </c>
      <c r="U133" s="355" t="s">
        <v>2052</v>
      </c>
      <c r="V133" s="148">
        <v>40</v>
      </c>
      <c r="W133" s="355" t="s">
        <v>2213</v>
      </c>
      <c r="X133" s="458" t="s">
        <v>1757</v>
      </c>
      <c r="Y133" s="373"/>
      <c r="Z133" s="373"/>
      <c r="AA133" s="367" t="s">
        <v>4214</v>
      </c>
      <c r="AB133" s="390" t="s">
        <v>1790</v>
      </c>
      <c r="AC133" s="432"/>
      <c r="AD133" s="396"/>
      <c r="AE133" s="396"/>
      <c r="AF133" s="396" t="s">
        <v>1965</v>
      </c>
      <c r="AG133" s="374"/>
      <c r="AH133" s="374"/>
      <c r="AI133" s="468"/>
      <c r="AJ133" s="158">
        <v>6</v>
      </c>
      <c r="AK133" s="361" t="s">
        <v>1664</v>
      </c>
      <c r="AL133" s="441">
        <v>15</v>
      </c>
      <c r="AM133" s="453">
        <v>0</v>
      </c>
      <c r="AN133" s="366" t="b">
        <f t="shared" si="15"/>
        <v>1</v>
      </c>
      <c r="AO133" s="370">
        <v>0</v>
      </c>
      <c r="AP133" s="370">
        <v>0</v>
      </c>
      <c r="AQ133" s="352">
        <v>0</v>
      </c>
      <c r="AR133" s="352">
        <v>0</v>
      </c>
      <c r="AS133" s="377"/>
      <c r="AT133" s="148" t="s">
        <v>4129</v>
      </c>
      <c r="AU133" s="439">
        <f t="shared" si="16"/>
        <v>0</v>
      </c>
      <c r="AV133" s="454">
        <f t="shared" si="17"/>
        <v>0</v>
      </c>
      <c r="AW133" s="455">
        <f t="shared" si="18"/>
        <v>0</v>
      </c>
      <c r="AX133" s="456">
        <f t="shared" si="19"/>
        <v>0</v>
      </c>
      <c r="AY133" s="457"/>
      <c r="AZ133" s="424">
        <v>0</v>
      </c>
      <c r="BA133" s="424">
        <v>0</v>
      </c>
      <c r="BB133" s="424">
        <v>0</v>
      </c>
      <c r="BC133" s="424">
        <v>0</v>
      </c>
      <c r="BD133" s="424">
        <v>0</v>
      </c>
      <c r="BE133" s="424">
        <v>0</v>
      </c>
      <c r="BF133" s="417">
        <v>0</v>
      </c>
      <c r="BG133" s="417">
        <v>0</v>
      </c>
      <c r="BH133" s="417">
        <v>0</v>
      </c>
      <c r="BI133" s="417">
        <v>0</v>
      </c>
      <c r="BJ133" s="417">
        <v>0</v>
      </c>
      <c r="BK133" s="417">
        <v>0</v>
      </c>
      <c r="BL133" s="417">
        <v>0</v>
      </c>
      <c r="BM133" s="417">
        <v>0</v>
      </c>
      <c r="BN133" s="417">
        <v>0</v>
      </c>
      <c r="BO133" s="417">
        <v>0</v>
      </c>
      <c r="BP133" s="417">
        <v>0</v>
      </c>
      <c r="BQ133" s="417">
        <v>0</v>
      </c>
      <c r="BR133" s="417">
        <v>0</v>
      </c>
      <c r="BS133" s="417">
        <v>0</v>
      </c>
      <c r="BT133" s="417">
        <v>0</v>
      </c>
      <c r="BU133" s="417">
        <v>0</v>
      </c>
      <c r="BV133" s="417">
        <v>0</v>
      </c>
      <c r="BW133" s="417">
        <v>0</v>
      </c>
      <c r="BX133" s="417">
        <v>0</v>
      </c>
      <c r="BY133" s="417">
        <v>0</v>
      </c>
      <c r="BZ133" s="417">
        <v>0</v>
      </c>
      <c r="CA133" s="417">
        <v>0</v>
      </c>
      <c r="CB133" s="417">
        <v>0</v>
      </c>
      <c r="CC133" s="417">
        <v>0</v>
      </c>
      <c r="CD133" s="417">
        <v>0</v>
      </c>
      <c r="CE133" s="417">
        <v>0</v>
      </c>
      <c r="CF133" s="417">
        <v>0</v>
      </c>
      <c r="CG133" s="417">
        <v>0</v>
      </c>
      <c r="CH133" s="417">
        <v>0</v>
      </c>
      <c r="CI133" s="417">
        <v>0</v>
      </c>
      <c r="CJ133" s="417">
        <v>0</v>
      </c>
      <c r="CK133" s="417">
        <v>0</v>
      </c>
      <c r="CL133" s="417">
        <v>0</v>
      </c>
      <c r="CM133" s="420">
        <v>0</v>
      </c>
      <c r="CN133" s="420">
        <v>0</v>
      </c>
      <c r="CO133" s="420">
        <v>0</v>
      </c>
      <c r="CP133" s="420">
        <v>0</v>
      </c>
    </row>
    <row r="134" spans="1:94" s="440" customFormat="1" ht="99.95" customHeight="1" x14ac:dyDescent="0.25">
      <c r="A134" s="167">
        <v>19</v>
      </c>
      <c r="B134" s="167" t="s">
        <v>30</v>
      </c>
      <c r="C134" s="167">
        <v>1905</v>
      </c>
      <c r="D134" s="167" t="s">
        <v>1784</v>
      </c>
      <c r="E134" s="350" t="s">
        <v>33</v>
      </c>
      <c r="F134" s="167" t="s">
        <v>1659</v>
      </c>
      <c r="G134" s="368">
        <v>128</v>
      </c>
      <c r="H134" s="351" t="s">
        <v>1964</v>
      </c>
      <c r="I134" s="378" t="s">
        <v>2077</v>
      </c>
      <c r="J134" s="148">
        <v>2</v>
      </c>
      <c r="K134" s="352" t="s">
        <v>1966</v>
      </c>
      <c r="L134" s="352" t="s">
        <v>1970</v>
      </c>
      <c r="M134" s="353" t="s">
        <v>1971</v>
      </c>
      <c r="N134" s="378" t="s">
        <v>2077</v>
      </c>
      <c r="O134" s="148">
        <v>2</v>
      </c>
      <c r="P134" s="448">
        <v>2021004250601</v>
      </c>
      <c r="Q134" s="354" t="s">
        <v>1785</v>
      </c>
      <c r="R134" s="447">
        <v>1905023</v>
      </c>
      <c r="S134" s="158" t="s">
        <v>2074</v>
      </c>
      <c r="T134" s="355" t="s">
        <v>2075</v>
      </c>
      <c r="U134" s="355" t="s">
        <v>2052</v>
      </c>
      <c r="V134" s="148">
        <v>40</v>
      </c>
      <c r="W134" s="355" t="s">
        <v>2213</v>
      </c>
      <c r="X134" s="458" t="s">
        <v>1757</v>
      </c>
      <c r="Y134" s="373"/>
      <c r="Z134" s="373"/>
      <c r="AA134" s="367" t="s">
        <v>4214</v>
      </c>
      <c r="AB134" s="390" t="s">
        <v>1787</v>
      </c>
      <c r="AC134" s="432"/>
      <c r="AD134" s="396" t="s">
        <v>1534</v>
      </c>
      <c r="AE134" s="396" t="s">
        <v>1536</v>
      </c>
      <c r="AF134" s="396" t="s">
        <v>1965</v>
      </c>
      <c r="AG134" s="374"/>
      <c r="AH134" s="374"/>
      <c r="AI134" s="468"/>
      <c r="AJ134" s="158">
        <v>6</v>
      </c>
      <c r="AK134" s="361" t="s">
        <v>1664</v>
      </c>
      <c r="AL134" s="441">
        <v>15</v>
      </c>
      <c r="AM134" s="453">
        <v>0</v>
      </c>
      <c r="AN134" s="366" t="b">
        <f t="shared" si="15"/>
        <v>1</v>
      </c>
      <c r="AO134" s="370">
        <v>0</v>
      </c>
      <c r="AP134" s="370">
        <v>0</v>
      </c>
      <c r="AQ134" s="352">
        <v>0</v>
      </c>
      <c r="AR134" s="352">
        <v>0</v>
      </c>
      <c r="AS134" s="377"/>
      <c r="AT134" s="148" t="s">
        <v>4129</v>
      </c>
      <c r="AU134" s="439">
        <f t="shared" si="16"/>
        <v>0</v>
      </c>
      <c r="AV134" s="454">
        <f t="shared" si="17"/>
        <v>0</v>
      </c>
      <c r="AW134" s="455">
        <f t="shared" si="18"/>
        <v>0</v>
      </c>
      <c r="AX134" s="456">
        <f t="shared" si="19"/>
        <v>0</v>
      </c>
      <c r="AY134" s="457"/>
      <c r="AZ134" s="424">
        <v>0</v>
      </c>
      <c r="BA134" s="424">
        <v>0</v>
      </c>
      <c r="BB134" s="424">
        <v>0</v>
      </c>
      <c r="BC134" s="424">
        <v>0</v>
      </c>
      <c r="BD134" s="424">
        <v>0</v>
      </c>
      <c r="BE134" s="424">
        <v>0</v>
      </c>
      <c r="BF134" s="417">
        <v>0</v>
      </c>
      <c r="BG134" s="417">
        <v>0</v>
      </c>
      <c r="BH134" s="417">
        <v>0</v>
      </c>
      <c r="BI134" s="417">
        <v>0</v>
      </c>
      <c r="BJ134" s="417">
        <v>0</v>
      </c>
      <c r="BK134" s="417">
        <v>0</v>
      </c>
      <c r="BL134" s="417">
        <v>0</v>
      </c>
      <c r="BM134" s="417">
        <v>0</v>
      </c>
      <c r="BN134" s="417">
        <v>0</v>
      </c>
      <c r="BO134" s="417">
        <v>0</v>
      </c>
      <c r="BP134" s="417">
        <v>0</v>
      </c>
      <c r="BQ134" s="417">
        <v>0</v>
      </c>
      <c r="BR134" s="417">
        <v>0</v>
      </c>
      <c r="BS134" s="417">
        <v>0</v>
      </c>
      <c r="BT134" s="417">
        <v>0</v>
      </c>
      <c r="BU134" s="417">
        <v>0</v>
      </c>
      <c r="BV134" s="417">
        <v>0</v>
      </c>
      <c r="BW134" s="417">
        <v>0</v>
      </c>
      <c r="BX134" s="417">
        <v>0</v>
      </c>
      <c r="BY134" s="417">
        <v>0</v>
      </c>
      <c r="BZ134" s="417">
        <v>0</v>
      </c>
      <c r="CA134" s="417">
        <v>0</v>
      </c>
      <c r="CB134" s="417">
        <v>0</v>
      </c>
      <c r="CC134" s="417">
        <v>0</v>
      </c>
      <c r="CD134" s="417">
        <v>0</v>
      </c>
      <c r="CE134" s="417">
        <v>0</v>
      </c>
      <c r="CF134" s="417">
        <v>0</v>
      </c>
      <c r="CG134" s="417">
        <v>0</v>
      </c>
      <c r="CH134" s="417">
        <v>0</v>
      </c>
      <c r="CI134" s="417">
        <v>0</v>
      </c>
      <c r="CJ134" s="417">
        <v>0</v>
      </c>
      <c r="CK134" s="417">
        <v>0</v>
      </c>
      <c r="CL134" s="417">
        <v>0</v>
      </c>
      <c r="CM134" s="420">
        <v>0</v>
      </c>
      <c r="CN134" s="420">
        <v>0</v>
      </c>
      <c r="CO134" s="420">
        <v>0</v>
      </c>
      <c r="CP134" s="420">
        <v>0</v>
      </c>
    </row>
    <row r="135" spans="1:94" s="440" customFormat="1" ht="99.95" customHeight="1" x14ac:dyDescent="0.25">
      <c r="A135" s="167">
        <v>19</v>
      </c>
      <c r="B135" s="167" t="s">
        <v>30</v>
      </c>
      <c r="C135" s="167">
        <v>1905</v>
      </c>
      <c r="D135" s="167" t="s">
        <v>1784</v>
      </c>
      <c r="E135" s="350" t="s">
        <v>33</v>
      </c>
      <c r="F135" s="167" t="s">
        <v>1659</v>
      </c>
      <c r="G135" s="368">
        <v>129</v>
      </c>
      <c r="H135" s="351" t="s">
        <v>1793</v>
      </c>
      <c r="I135" s="378" t="s">
        <v>2077</v>
      </c>
      <c r="J135" s="148">
        <v>2</v>
      </c>
      <c r="K135" s="352" t="s">
        <v>1966</v>
      </c>
      <c r="L135" s="352" t="s">
        <v>1970</v>
      </c>
      <c r="M135" s="353" t="s">
        <v>1972</v>
      </c>
      <c r="N135" s="378" t="s">
        <v>2077</v>
      </c>
      <c r="O135" s="148">
        <v>2</v>
      </c>
      <c r="P135" s="448">
        <v>2021004250601</v>
      </c>
      <c r="Q135" s="354" t="s">
        <v>1785</v>
      </c>
      <c r="R135" s="447">
        <v>1905023</v>
      </c>
      <c r="S135" s="158" t="s">
        <v>2074</v>
      </c>
      <c r="T135" s="355" t="s">
        <v>2075</v>
      </c>
      <c r="U135" s="355" t="s">
        <v>2052</v>
      </c>
      <c r="V135" s="148">
        <v>40</v>
      </c>
      <c r="W135" s="355" t="s">
        <v>2213</v>
      </c>
      <c r="X135" s="458" t="s">
        <v>1757</v>
      </c>
      <c r="Y135" s="148" t="s">
        <v>3841</v>
      </c>
      <c r="Z135" s="148" t="s">
        <v>2965</v>
      </c>
      <c r="AA135" s="367" t="s">
        <v>4223</v>
      </c>
      <c r="AB135" s="390" t="s">
        <v>1794</v>
      </c>
      <c r="AC135" s="378" t="s">
        <v>4215</v>
      </c>
      <c r="AD135" s="352" t="s">
        <v>1534</v>
      </c>
      <c r="AE135" s="352" t="s">
        <v>1536</v>
      </c>
      <c r="AF135" s="352" t="s">
        <v>1965</v>
      </c>
      <c r="AG135" s="368" t="s">
        <v>4052</v>
      </c>
      <c r="AH135" s="368" t="s">
        <v>4219</v>
      </c>
      <c r="AI135" s="468"/>
      <c r="AJ135" s="158">
        <v>6</v>
      </c>
      <c r="AK135" s="361" t="s">
        <v>1664</v>
      </c>
      <c r="AL135" s="461">
        <v>288</v>
      </c>
      <c r="AM135" s="453">
        <v>30</v>
      </c>
      <c r="AN135" s="366" t="b">
        <f t="shared" si="15"/>
        <v>1</v>
      </c>
      <c r="AO135" s="370">
        <v>0</v>
      </c>
      <c r="AP135" s="370">
        <v>30</v>
      </c>
      <c r="AQ135" s="352">
        <v>0</v>
      </c>
      <c r="AR135" s="352">
        <v>0</v>
      </c>
      <c r="AS135" s="372" t="s">
        <v>4224</v>
      </c>
      <c r="AT135" s="148" t="s">
        <v>4129</v>
      </c>
      <c r="AU135" s="439">
        <f t="shared" si="16"/>
        <v>105194320</v>
      </c>
      <c r="AV135" s="454">
        <f t="shared" si="17"/>
        <v>0</v>
      </c>
      <c r="AW135" s="455">
        <f t="shared" si="18"/>
        <v>0</v>
      </c>
      <c r="AX135" s="456">
        <f t="shared" si="19"/>
        <v>105194320</v>
      </c>
      <c r="AY135" s="457"/>
      <c r="AZ135" s="424">
        <v>0</v>
      </c>
      <c r="BA135" s="424">
        <v>0</v>
      </c>
      <c r="BB135" s="424">
        <v>0</v>
      </c>
      <c r="BC135" s="424">
        <v>0</v>
      </c>
      <c r="BD135" s="424">
        <v>0</v>
      </c>
      <c r="BE135" s="424">
        <v>0</v>
      </c>
      <c r="BF135" s="417">
        <v>0</v>
      </c>
      <c r="BG135" s="417">
        <v>0</v>
      </c>
      <c r="BH135" s="417">
        <v>0</v>
      </c>
      <c r="BI135" s="417">
        <v>0</v>
      </c>
      <c r="BJ135" s="417">
        <v>0</v>
      </c>
      <c r="BK135" s="417">
        <v>0</v>
      </c>
      <c r="BL135" s="417">
        <v>0</v>
      </c>
      <c r="BM135" s="417">
        <v>0</v>
      </c>
      <c r="BN135" s="417">
        <v>0</v>
      </c>
      <c r="BO135" s="417">
        <v>0</v>
      </c>
      <c r="BP135" s="417">
        <v>0</v>
      </c>
      <c r="BQ135" s="417">
        <v>0</v>
      </c>
      <c r="BR135" s="417">
        <v>0</v>
      </c>
      <c r="BS135" s="417">
        <v>0</v>
      </c>
      <c r="BT135" s="417">
        <v>0</v>
      </c>
      <c r="BU135" s="417">
        <v>0</v>
      </c>
      <c r="BV135" s="417">
        <v>0</v>
      </c>
      <c r="BW135" s="417">
        <v>0</v>
      </c>
      <c r="BX135" s="417">
        <v>0</v>
      </c>
      <c r="BY135" s="417">
        <v>0</v>
      </c>
      <c r="BZ135" s="417">
        <v>0</v>
      </c>
      <c r="CA135" s="417">
        <v>0</v>
      </c>
      <c r="CB135" s="417">
        <v>0</v>
      </c>
      <c r="CC135" s="417">
        <v>0</v>
      </c>
      <c r="CD135" s="417">
        <v>0</v>
      </c>
      <c r="CE135" s="417">
        <v>0</v>
      </c>
      <c r="CF135" s="417">
        <v>0</v>
      </c>
      <c r="CG135" s="417">
        <v>0</v>
      </c>
      <c r="CH135" s="417">
        <v>0</v>
      </c>
      <c r="CI135" s="417">
        <v>0</v>
      </c>
      <c r="CJ135" s="417">
        <v>0</v>
      </c>
      <c r="CK135" s="417">
        <v>0</v>
      </c>
      <c r="CL135" s="417">
        <v>0</v>
      </c>
      <c r="CM135" s="420">
        <v>0</v>
      </c>
      <c r="CN135" s="420">
        <v>0</v>
      </c>
      <c r="CO135" s="420">
        <v>105194320</v>
      </c>
      <c r="CP135" s="420">
        <v>0</v>
      </c>
    </row>
    <row r="136" spans="1:94" s="440" customFormat="1" ht="99.95" customHeight="1" x14ac:dyDescent="0.25">
      <c r="A136" s="167">
        <v>45</v>
      </c>
      <c r="B136" s="167" t="s">
        <v>548</v>
      </c>
      <c r="C136" s="167">
        <v>4599</v>
      </c>
      <c r="D136" s="167" t="s">
        <v>1754</v>
      </c>
      <c r="E136" s="350" t="s">
        <v>1740</v>
      </c>
      <c r="F136" s="167" t="s">
        <v>1755</v>
      </c>
      <c r="G136" s="368">
        <v>140</v>
      </c>
      <c r="H136" s="351" t="s">
        <v>499</v>
      </c>
      <c r="I136" s="378" t="s">
        <v>2077</v>
      </c>
      <c r="J136" s="148">
        <v>15</v>
      </c>
      <c r="K136" s="352" t="s">
        <v>1948</v>
      </c>
      <c r="L136" s="352" t="s">
        <v>1973</v>
      </c>
      <c r="M136" s="353" t="s">
        <v>499</v>
      </c>
      <c r="N136" s="378" t="s">
        <v>2077</v>
      </c>
      <c r="O136" s="148">
        <v>15</v>
      </c>
      <c r="P136" s="448">
        <v>2021004250591</v>
      </c>
      <c r="Q136" s="354" t="s">
        <v>1886</v>
      </c>
      <c r="R136" s="481">
        <v>4599018</v>
      </c>
      <c r="S136" s="481" t="s">
        <v>2158</v>
      </c>
      <c r="T136" s="355" t="s">
        <v>2044</v>
      </c>
      <c r="U136" s="355" t="s">
        <v>2167</v>
      </c>
      <c r="V136" s="148">
        <v>50</v>
      </c>
      <c r="W136" s="355" t="s">
        <v>2210</v>
      </c>
      <c r="X136" s="148" t="s">
        <v>1757</v>
      </c>
      <c r="Y136" s="148" t="s">
        <v>3841</v>
      </c>
      <c r="Z136" s="148" t="s">
        <v>2965</v>
      </c>
      <c r="AA136" s="367" t="s">
        <v>4225</v>
      </c>
      <c r="AB136" s="390" t="s">
        <v>1907</v>
      </c>
      <c r="AC136" s="378" t="s">
        <v>4226</v>
      </c>
      <c r="AD136" s="352" t="s">
        <v>1518</v>
      </c>
      <c r="AE136" s="352" t="s">
        <v>1522</v>
      </c>
      <c r="AF136" s="352" t="s">
        <v>1951</v>
      </c>
      <c r="AG136" s="368" t="s">
        <v>4078</v>
      </c>
      <c r="AH136" s="368" t="s">
        <v>4227</v>
      </c>
      <c r="AI136" s="468"/>
      <c r="AJ136" s="158">
        <v>6</v>
      </c>
      <c r="AK136" s="361" t="s">
        <v>1664</v>
      </c>
      <c r="AL136" s="461">
        <v>0</v>
      </c>
      <c r="AM136" s="453">
        <v>6</v>
      </c>
      <c r="AN136" s="366" t="b">
        <f t="shared" si="15"/>
        <v>1</v>
      </c>
      <c r="AO136" s="370">
        <v>0</v>
      </c>
      <c r="AP136" s="370">
        <v>6</v>
      </c>
      <c r="AQ136" s="352">
        <v>0</v>
      </c>
      <c r="AR136" s="352">
        <v>0</v>
      </c>
      <c r="AS136" s="372" t="s">
        <v>4230</v>
      </c>
      <c r="AT136" s="148" t="s">
        <v>4129</v>
      </c>
      <c r="AU136" s="439">
        <f t="shared" si="16"/>
        <v>118533200</v>
      </c>
      <c r="AV136" s="454">
        <f t="shared" si="17"/>
        <v>118533200</v>
      </c>
      <c r="AW136" s="455">
        <f t="shared" si="18"/>
        <v>0</v>
      </c>
      <c r="AX136" s="456">
        <f t="shared" si="19"/>
        <v>0</v>
      </c>
      <c r="AY136" s="457"/>
      <c r="AZ136" s="424">
        <v>118533200</v>
      </c>
      <c r="BA136" s="424">
        <v>0</v>
      </c>
      <c r="BB136" s="424">
        <v>0</v>
      </c>
      <c r="BC136" s="424">
        <v>0</v>
      </c>
      <c r="BD136" s="424">
        <v>0</v>
      </c>
      <c r="BE136" s="424">
        <v>0</v>
      </c>
      <c r="BF136" s="417">
        <v>0</v>
      </c>
      <c r="BG136" s="417">
        <v>0</v>
      </c>
      <c r="BH136" s="417">
        <v>0</v>
      </c>
      <c r="BI136" s="417">
        <v>0</v>
      </c>
      <c r="BJ136" s="417">
        <v>0</v>
      </c>
      <c r="BK136" s="417">
        <v>0</v>
      </c>
      <c r="BL136" s="417">
        <v>0</v>
      </c>
      <c r="BM136" s="417">
        <v>0</v>
      </c>
      <c r="BN136" s="417">
        <v>0</v>
      </c>
      <c r="BO136" s="417">
        <v>0</v>
      </c>
      <c r="BP136" s="417">
        <v>0</v>
      </c>
      <c r="BQ136" s="417">
        <v>0</v>
      </c>
      <c r="BR136" s="417">
        <v>0</v>
      </c>
      <c r="BS136" s="417">
        <v>0</v>
      </c>
      <c r="BT136" s="417">
        <v>0</v>
      </c>
      <c r="BU136" s="417">
        <v>0</v>
      </c>
      <c r="BV136" s="417">
        <v>0</v>
      </c>
      <c r="BW136" s="417">
        <v>0</v>
      </c>
      <c r="BX136" s="417">
        <v>0</v>
      </c>
      <c r="BY136" s="417">
        <v>0</v>
      </c>
      <c r="BZ136" s="417">
        <v>0</v>
      </c>
      <c r="CA136" s="417">
        <v>0</v>
      </c>
      <c r="CB136" s="417">
        <v>0</v>
      </c>
      <c r="CC136" s="417">
        <v>0</v>
      </c>
      <c r="CD136" s="417">
        <v>0</v>
      </c>
      <c r="CE136" s="417">
        <v>0</v>
      </c>
      <c r="CF136" s="417">
        <v>0</v>
      </c>
      <c r="CG136" s="417">
        <v>0</v>
      </c>
      <c r="CH136" s="417">
        <v>0</v>
      </c>
      <c r="CI136" s="417">
        <v>0</v>
      </c>
      <c r="CJ136" s="417">
        <v>0</v>
      </c>
      <c r="CK136" s="417">
        <v>0</v>
      </c>
      <c r="CL136" s="417">
        <v>0</v>
      </c>
      <c r="CM136" s="420">
        <v>0</v>
      </c>
      <c r="CN136" s="420">
        <v>0</v>
      </c>
      <c r="CO136" s="420">
        <v>0</v>
      </c>
      <c r="CP136" s="420">
        <v>0</v>
      </c>
    </row>
    <row r="137" spans="1:94" s="440" customFormat="1" ht="99.95" customHeight="1" x14ac:dyDescent="0.25">
      <c r="A137" s="167">
        <v>45</v>
      </c>
      <c r="B137" s="167" t="s">
        <v>548</v>
      </c>
      <c r="C137" s="167">
        <v>4599</v>
      </c>
      <c r="D137" s="167" t="s">
        <v>1754</v>
      </c>
      <c r="E137" s="350" t="s">
        <v>1740</v>
      </c>
      <c r="F137" s="167" t="s">
        <v>1755</v>
      </c>
      <c r="G137" s="368">
        <v>140</v>
      </c>
      <c r="H137" s="351" t="s">
        <v>499</v>
      </c>
      <c r="I137" s="378" t="s">
        <v>2077</v>
      </c>
      <c r="J137" s="148">
        <v>15</v>
      </c>
      <c r="K137" s="352" t="s">
        <v>1948</v>
      </c>
      <c r="L137" s="352" t="s">
        <v>1973</v>
      </c>
      <c r="M137" s="353" t="s">
        <v>499</v>
      </c>
      <c r="N137" s="378" t="s">
        <v>2077</v>
      </c>
      <c r="O137" s="148">
        <v>15</v>
      </c>
      <c r="P137" s="448">
        <v>2021004250591</v>
      </c>
      <c r="Q137" s="354" t="s">
        <v>1886</v>
      </c>
      <c r="R137" s="481">
        <v>4599018</v>
      </c>
      <c r="S137" s="481" t="s">
        <v>2158</v>
      </c>
      <c r="T137" s="355" t="s">
        <v>2044</v>
      </c>
      <c r="U137" s="355" t="s">
        <v>2167</v>
      </c>
      <c r="V137" s="148">
        <v>50</v>
      </c>
      <c r="W137" s="355" t="s">
        <v>2210</v>
      </c>
      <c r="X137" s="148" t="s">
        <v>1757</v>
      </c>
      <c r="Y137" s="148" t="s">
        <v>3841</v>
      </c>
      <c r="Z137" s="148" t="s">
        <v>2965</v>
      </c>
      <c r="AA137" s="367" t="s">
        <v>4225</v>
      </c>
      <c r="AB137" s="390" t="s">
        <v>1906</v>
      </c>
      <c r="AC137" s="378" t="s">
        <v>4226</v>
      </c>
      <c r="AD137" s="352" t="s">
        <v>1534</v>
      </c>
      <c r="AE137" s="352" t="s">
        <v>1536</v>
      </c>
      <c r="AF137" s="352" t="s">
        <v>1951</v>
      </c>
      <c r="AG137" s="368" t="s">
        <v>4078</v>
      </c>
      <c r="AH137" s="368" t="s">
        <v>4228</v>
      </c>
      <c r="AI137" s="468"/>
      <c r="AJ137" s="158">
        <v>6</v>
      </c>
      <c r="AK137" s="361" t="s">
        <v>1664</v>
      </c>
      <c r="AL137" s="461">
        <v>0</v>
      </c>
      <c r="AM137" s="453">
        <v>9</v>
      </c>
      <c r="AN137" s="366" t="b">
        <f t="shared" si="15"/>
        <v>1</v>
      </c>
      <c r="AO137" s="370">
        <v>0</v>
      </c>
      <c r="AP137" s="370">
        <v>9</v>
      </c>
      <c r="AQ137" s="352">
        <v>0</v>
      </c>
      <c r="AR137" s="352">
        <v>0</v>
      </c>
      <c r="AS137" s="372" t="s">
        <v>4231</v>
      </c>
      <c r="AT137" s="148" t="s">
        <v>4129</v>
      </c>
      <c r="AU137" s="439">
        <f t="shared" si="16"/>
        <v>116313872</v>
      </c>
      <c r="AV137" s="454">
        <f t="shared" si="17"/>
        <v>116313872</v>
      </c>
      <c r="AW137" s="455">
        <f t="shared" si="18"/>
        <v>0</v>
      </c>
      <c r="AX137" s="456">
        <f t="shared" si="19"/>
        <v>0</v>
      </c>
      <c r="AY137" s="457"/>
      <c r="AZ137" s="445">
        <v>116313872</v>
      </c>
      <c r="BA137" s="424">
        <v>0</v>
      </c>
      <c r="BB137" s="424">
        <v>0</v>
      </c>
      <c r="BC137" s="424">
        <v>0</v>
      </c>
      <c r="BD137" s="424">
        <v>0</v>
      </c>
      <c r="BE137" s="424">
        <v>0</v>
      </c>
      <c r="BF137" s="417">
        <v>0</v>
      </c>
      <c r="BG137" s="417">
        <v>0</v>
      </c>
      <c r="BH137" s="417">
        <v>0</v>
      </c>
      <c r="BI137" s="417">
        <v>0</v>
      </c>
      <c r="BJ137" s="417">
        <v>0</v>
      </c>
      <c r="BK137" s="417">
        <v>0</v>
      </c>
      <c r="BL137" s="417">
        <v>0</v>
      </c>
      <c r="BM137" s="417">
        <v>0</v>
      </c>
      <c r="BN137" s="417">
        <v>0</v>
      </c>
      <c r="BO137" s="417">
        <v>0</v>
      </c>
      <c r="BP137" s="417">
        <v>0</v>
      </c>
      <c r="BQ137" s="417">
        <v>0</v>
      </c>
      <c r="BR137" s="417">
        <v>0</v>
      </c>
      <c r="BS137" s="417">
        <v>0</v>
      </c>
      <c r="BT137" s="417">
        <v>0</v>
      </c>
      <c r="BU137" s="417">
        <v>0</v>
      </c>
      <c r="BV137" s="417">
        <v>0</v>
      </c>
      <c r="BW137" s="417">
        <v>0</v>
      </c>
      <c r="BX137" s="417">
        <v>0</v>
      </c>
      <c r="BY137" s="417">
        <v>0</v>
      </c>
      <c r="BZ137" s="417">
        <v>0</v>
      </c>
      <c r="CA137" s="417">
        <v>0</v>
      </c>
      <c r="CB137" s="417">
        <v>0</v>
      </c>
      <c r="CC137" s="417">
        <v>0</v>
      </c>
      <c r="CD137" s="417">
        <v>0</v>
      </c>
      <c r="CE137" s="417">
        <v>0</v>
      </c>
      <c r="CF137" s="417">
        <v>0</v>
      </c>
      <c r="CG137" s="417">
        <v>0</v>
      </c>
      <c r="CH137" s="417">
        <v>0</v>
      </c>
      <c r="CI137" s="417">
        <v>0</v>
      </c>
      <c r="CJ137" s="417">
        <v>0</v>
      </c>
      <c r="CK137" s="417">
        <v>0</v>
      </c>
      <c r="CL137" s="417">
        <v>0</v>
      </c>
      <c r="CM137" s="420">
        <v>0</v>
      </c>
      <c r="CN137" s="420">
        <v>0</v>
      </c>
      <c r="CO137" s="420">
        <v>0</v>
      </c>
      <c r="CP137" s="420">
        <v>0</v>
      </c>
    </row>
    <row r="138" spans="1:94" s="440" customFormat="1" ht="99.95" customHeight="1" x14ac:dyDescent="0.25">
      <c r="A138" s="167">
        <v>45</v>
      </c>
      <c r="B138" s="167" t="s">
        <v>548</v>
      </c>
      <c r="C138" s="167">
        <v>4599</v>
      </c>
      <c r="D138" s="167" t="s">
        <v>1754</v>
      </c>
      <c r="E138" s="350" t="s">
        <v>1740</v>
      </c>
      <c r="F138" s="167" t="s">
        <v>1755</v>
      </c>
      <c r="G138" s="368">
        <v>140</v>
      </c>
      <c r="H138" s="351" t="s">
        <v>499</v>
      </c>
      <c r="I138" s="378" t="s">
        <v>2077</v>
      </c>
      <c r="J138" s="148">
        <v>15</v>
      </c>
      <c r="K138" s="352" t="s">
        <v>1948</v>
      </c>
      <c r="L138" s="352" t="s">
        <v>1974</v>
      </c>
      <c r="M138" s="353" t="s">
        <v>1975</v>
      </c>
      <c r="N138" s="378" t="s">
        <v>2077</v>
      </c>
      <c r="O138" s="148">
        <v>9</v>
      </c>
      <c r="P138" s="448">
        <v>2021004250591</v>
      </c>
      <c r="Q138" s="354" t="s">
        <v>1886</v>
      </c>
      <c r="R138" s="481">
        <v>4599018</v>
      </c>
      <c r="S138" s="481" t="s">
        <v>2158</v>
      </c>
      <c r="T138" s="355" t="s">
        <v>2168</v>
      </c>
      <c r="U138" s="355" t="s">
        <v>2052</v>
      </c>
      <c r="V138" s="148">
        <v>50</v>
      </c>
      <c r="W138" s="355" t="s">
        <v>2214</v>
      </c>
      <c r="X138" s="458" t="s">
        <v>1757</v>
      </c>
      <c r="Y138" s="373"/>
      <c r="Z138" s="373"/>
      <c r="AA138" s="367" t="s">
        <v>4225</v>
      </c>
      <c r="AB138" s="390" t="s">
        <v>1903</v>
      </c>
      <c r="AC138" s="432"/>
      <c r="AD138" s="396"/>
      <c r="AE138" s="396"/>
      <c r="AF138" s="396" t="s">
        <v>1951</v>
      </c>
      <c r="AG138" s="374"/>
      <c r="AH138" s="374"/>
      <c r="AI138" s="468"/>
      <c r="AJ138" s="158">
        <v>6</v>
      </c>
      <c r="AK138" s="361" t="s">
        <v>1664</v>
      </c>
      <c r="AL138" s="461">
        <v>144</v>
      </c>
      <c r="AM138" s="453">
        <v>0</v>
      </c>
      <c r="AN138" s="366" t="b">
        <f t="shared" si="15"/>
        <v>1</v>
      </c>
      <c r="AO138" s="370">
        <v>0</v>
      </c>
      <c r="AP138" s="370">
        <v>0</v>
      </c>
      <c r="AQ138" s="352">
        <v>0</v>
      </c>
      <c r="AR138" s="352">
        <v>0</v>
      </c>
      <c r="AS138" s="377"/>
      <c r="AT138" s="148" t="s">
        <v>4129</v>
      </c>
      <c r="AU138" s="439">
        <f t="shared" si="16"/>
        <v>0</v>
      </c>
      <c r="AV138" s="454">
        <f t="shared" si="17"/>
        <v>0</v>
      </c>
      <c r="AW138" s="455">
        <f t="shared" si="18"/>
        <v>0</v>
      </c>
      <c r="AX138" s="456">
        <f t="shared" si="19"/>
        <v>0</v>
      </c>
      <c r="AY138" s="457"/>
      <c r="AZ138" s="424">
        <v>0</v>
      </c>
      <c r="BA138" s="424">
        <v>0</v>
      </c>
      <c r="BB138" s="424">
        <v>0</v>
      </c>
      <c r="BC138" s="424">
        <v>0</v>
      </c>
      <c r="BD138" s="424">
        <v>0</v>
      </c>
      <c r="BE138" s="424">
        <v>0</v>
      </c>
      <c r="BF138" s="417">
        <v>0</v>
      </c>
      <c r="BG138" s="417">
        <v>0</v>
      </c>
      <c r="BH138" s="417">
        <v>0</v>
      </c>
      <c r="BI138" s="417">
        <v>0</v>
      </c>
      <c r="BJ138" s="417">
        <v>0</v>
      </c>
      <c r="BK138" s="417">
        <v>0</v>
      </c>
      <c r="BL138" s="417">
        <v>0</v>
      </c>
      <c r="BM138" s="417">
        <v>0</v>
      </c>
      <c r="BN138" s="417">
        <v>0</v>
      </c>
      <c r="BO138" s="417">
        <v>0</v>
      </c>
      <c r="BP138" s="417">
        <v>0</v>
      </c>
      <c r="BQ138" s="417">
        <v>0</v>
      </c>
      <c r="BR138" s="417">
        <v>0</v>
      </c>
      <c r="BS138" s="417">
        <v>0</v>
      </c>
      <c r="BT138" s="417">
        <v>0</v>
      </c>
      <c r="BU138" s="417">
        <v>0</v>
      </c>
      <c r="BV138" s="417">
        <v>0</v>
      </c>
      <c r="BW138" s="417">
        <v>0</v>
      </c>
      <c r="BX138" s="417">
        <v>0</v>
      </c>
      <c r="BY138" s="417">
        <v>0</v>
      </c>
      <c r="BZ138" s="417">
        <v>0</v>
      </c>
      <c r="CA138" s="417">
        <v>0</v>
      </c>
      <c r="CB138" s="417">
        <v>0</v>
      </c>
      <c r="CC138" s="417">
        <v>0</v>
      </c>
      <c r="CD138" s="417">
        <v>0</v>
      </c>
      <c r="CE138" s="417">
        <v>0</v>
      </c>
      <c r="CF138" s="417">
        <v>0</v>
      </c>
      <c r="CG138" s="417">
        <v>0</v>
      </c>
      <c r="CH138" s="417">
        <v>0</v>
      </c>
      <c r="CI138" s="417">
        <v>0</v>
      </c>
      <c r="CJ138" s="417">
        <v>0</v>
      </c>
      <c r="CK138" s="417">
        <v>0</v>
      </c>
      <c r="CL138" s="417">
        <v>0</v>
      </c>
      <c r="CM138" s="420">
        <v>0</v>
      </c>
      <c r="CN138" s="420">
        <v>0</v>
      </c>
      <c r="CO138" s="420">
        <v>0</v>
      </c>
      <c r="CP138" s="420">
        <v>0</v>
      </c>
    </row>
    <row r="139" spans="1:94" s="440" customFormat="1" ht="99.95" customHeight="1" x14ac:dyDescent="0.25">
      <c r="A139" s="167">
        <v>45</v>
      </c>
      <c r="B139" s="167" t="s">
        <v>548</v>
      </c>
      <c r="C139" s="167">
        <v>4599</v>
      </c>
      <c r="D139" s="167" t="s">
        <v>1754</v>
      </c>
      <c r="E139" s="350" t="s">
        <v>1740</v>
      </c>
      <c r="F139" s="167" t="s">
        <v>1755</v>
      </c>
      <c r="G139" s="368">
        <v>140</v>
      </c>
      <c r="H139" s="351" t="s">
        <v>1905</v>
      </c>
      <c r="I139" s="378" t="s">
        <v>2077</v>
      </c>
      <c r="J139" s="148">
        <v>15</v>
      </c>
      <c r="K139" s="352" t="s">
        <v>1948</v>
      </c>
      <c r="L139" s="352" t="s">
        <v>1974</v>
      </c>
      <c r="M139" s="353" t="s">
        <v>1975</v>
      </c>
      <c r="N139" s="378" t="s">
        <v>2077</v>
      </c>
      <c r="O139" s="148">
        <v>9</v>
      </c>
      <c r="P139" s="448">
        <v>2021004250591</v>
      </c>
      <c r="Q139" s="354" t="s">
        <v>1886</v>
      </c>
      <c r="R139" s="482">
        <v>4599031</v>
      </c>
      <c r="S139" s="482" t="s">
        <v>2166</v>
      </c>
      <c r="T139" s="355" t="s">
        <v>2168</v>
      </c>
      <c r="U139" s="355" t="s">
        <v>2052</v>
      </c>
      <c r="V139" s="148">
        <v>50</v>
      </c>
      <c r="W139" s="355" t="s">
        <v>2214</v>
      </c>
      <c r="X139" s="458" t="s">
        <v>1757</v>
      </c>
      <c r="Y139" s="373"/>
      <c r="Z139" s="373"/>
      <c r="AA139" s="367" t="s">
        <v>4225</v>
      </c>
      <c r="AB139" s="390" t="s">
        <v>1891</v>
      </c>
      <c r="AC139" s="432"/>
      <c r="AD139" s="396" t="s">
        <v>1534</v>
      </c>
      <c r="AE139" s="396" t="s">
        <v>1536</v>
      </c>
      <c r="AF139" s="396" t="s">
        <v>1951</v>
      </c>
      <c r="AG139" s="374"/>
      <c r="AH139" s="374"/>
      <c r="AI139" s="468"/>
      <c r="AJ139" s="158">
        <v>6</v>
      </c>
      <c r="AK139" s="361" t="s">
        <v>1664</v>
      </c>
      <c r="AL139" s="461">
        <v>19</v>
      </c>
      <c r="AM139" s="453">
        <v>0</v>
      </c>
      <c r="AN139" s="366" t="b">
        <f t="shared" si="15"/>
        <v>1</v>
      </c>
      <c r="AO139" s="370">
        <v>0</v>
      </c>
      <c r="AP139" s="370">
        <v>0</v>
      </c>
      <c r="AQ139" s="352">
        <v>0</v>
      </c>
      <c r="AR139" s="352">
        <v>0</v>
      </c>
      <c r="AS139" s="377"/>
      <c r="AT139" s="148" t="s">
        <v>4129</v>
      </c>
      <c r="AU139" s="439">
        <f t="shared" si="16"/>
        <v>0</v>
      </c>
      <c r="AV139" s="454">
        <f t="shared" si="17"/>
        <v>0</v>
      </c>
      <c r="AW139" s="455">
        <f t="shared" si="18"/>
        <v>0</v>
      </c>
      <c r="AX139" s="456">
        <f t="shared" si="19"/>
        <v>0</v>
      </c>
      <c r="AY139" s="457"/>
      <c r="AZ139" s="424">
        <v>0</v>
      </c>
      <c r="BA139" s="424">
        <v>0</v>
      </c>
      <c r="BB139" s="424">
        <v>0</v>
      </c>
      <c r="BC139" s="424">
        <v>0</v>
      </c>
      <c r="BD139" s="424">
        <v>0</v>
      </c>
      <c r="BE139" s="424">
        <v>0</v>
      </c>
      <c r="BF139" s="417">
        <v>0</v>
      </c>
      <c r="BG139" s="417">
        <v>0</v>
      </c>
      <c r="BH139" s="417">
        <v>0</v>
      </c>
      <c r="BI139" s="417">
        <v>0</v>
      </c>
      <c r="BJ139" s="417">
        <v>0</v>
      </c>
      <c r="BK139" s="417">
        <v>0</v>
      </c>
      <c r="BL139" s="417">
        <v>0</v>
      </c>
      <c r="BM139" s="417">
        <v>0</v>
      </c>
      <c r="BN139" s="417">
        <v>0</v>
      </c>
      <c r="BO139" s="417">
        <v>0</v>
      </c>
      <c r="BP139" s="417">
        <v>0</v>
      </c>
      <c r="BQ139" s="417">
        <v>0</v>
      </c>
      <c r="BR139" s="417">
        <v>0</v>
      </c>
      <c r="BS139" s="417">
        <v>0</v>
      </c>
      <c r="BT139" s="417">
        <v>0</v>
      </c>
      <c r="BU139" s="417">
        <v>0</v>
      </c>
      <c r="BV139" s="417">
        <v>0</v>
      </c>
      <c r="BW139" s="417">
        <v>0</v>
      </c>
      <c r="BX139" s="417">
        <v>0</v>
      </c>
      <c r="BY139" s="417">
        <v>0</v>
      </c>
      <c r="BZ139" s="417">
        <v>0</v>
      </c>
      <c r="CA139" s="417">
        <v>0</v>
      </c>
      <c r="CB139" s="417">
        <v>0</v>
      </c>
      <c r="CC139" s="417">
        <v>0</v>
      </c>
      <c r="CD139" s="417">
        <v>0</v>
      </c>
      <c r="CE139" s="417">
        <v>0</v>
      </c>
      <c r="CF139" s="417">
        <v>0</v>
      </c>
      <c r="CG139" s="417">
        <v>0</v>
      </c>
      <c r="CH139" s="417">
        <v>0</v>
      </c>
      <c r="CI139" s="417">
        <v>0</v>
      </c>
      <c r="CJ139" s="417">
        <v>0</v>
      </c>
      <c r="CK139" s="417">
        <v>0</v>
      </c>
      <c r="CL139" s="417">
        <v>0</v>
      </c>
      <c r="CM139" s="420">
        <v>0</v>
      </c>
      <c r="CN139" s="420">
        <v>0</v>
      </c>
      <c r="CO139" s="420">
        <v>0</v>
      </c>
      <c r="CP139" s="420">
        <v>0</v>
      </c>
    </row>
    <row r="140" spans="1:94" s="440" customFormat="1" ht="99.95" customHeight="1" x14ac:dyDescent="0.25">
      <c r="A140" s="167">
        <v>45</v>
      </c>
      <c r="B140" s="167" t="s">
        <v>548</v>
      </c>
      <c r="C140" s="167">
        <v>4599</v>
      </c>
      <c r="D140" s="167" t="s">
        <v>1754</v>
      </c>
      <c r="E140" s="350" t="s">
        <v>1740</v>
      </c>
      <c r="F140" s="167" t="s">
        <v>1755</v>
      </c>
      <c r="G140" s="368">
        <v>140</v>
      </c>
      <c r="H140" s="351" t="s">
        <v>499</v>
      </c>
      <c r="I140" s="378" t="s">
        <v>2077</v>
      </c>
      <c r="J140" s="148">
        <v>15</v>
      </c>
      <c r="K140" s="352" t="s">
        <v>1948</v>
      </c>
      <c r="L140" s="352" t="s">
        <v>1974</v>
      </c>
      <c r="M140" s="353" t="s">
        <v>1975</v>
      </c>
      <c r="N140" s="378" t="s">
        <v>2077</v>
      </c>
      <c r="O140" s="148">
        <v>9</v>
      </c>
      <c r="P140" s="448">
        <v>2021004250591</v>
      </c>
      <c r="Q140" s="354" t="s">
        <v>1886</v>
      </c>
      <c r="R140" s="482">
        <v>4599031</v>
      </c>
      <c r="S140" s="482" t="s">
        <v>2166</v>
      </c>
      <c r="T140" s="355" t="s">
        <v>2168</v>
      </c>
      <c r="U140" s="355" t="s">
        <v>2052</v>
      </c>
      <c r="V140" s="148">
        <v>50</v>
      </c>
      <c r="W140" s="355" t="s">
        <v>2214</v>
      </c>
      <c r="X140" s="148" t="s">
        <v>1757</v>
      </c>
      <c r="Y140" s="148" t="s">
        <v>3841</v>
      </c>
      <c r="Z140" s="148" t="s">
        <v>2965</v>
      </c>
      <c r="AA140" s="367" t="s">
        <v>4225</v>
      </c>
      <c r="AB140" s="390" t="s">
        <v>1889</v>
      </c>
      <c r="AC140" s="378" t="s">
        <v>4226</v>
      </c>
      <c r="AD140" s="352" t="s">
        <v>1534</v>
      </c>
      <c r="AE140" s="352" t="s">
        <v>1536</v>
      </c>
      <c r="AF140" s="352" t="s">
        <v>1951</v>
      </c>
      <c r="AG140" s="368" t="s">
        <v>4052</v>
      </c>
      <c r="AH140" s="368" t="s">
        <v>4229</v>
      </c>
      <c r="AI140" s="468"/>
      <c r="AJ140" s="158">
        <v>6</v>
      </c>
      <c r="AK140" s="361" t="s">
        <v>1664</v>
      </c>
      <c r="AL140" s="461">
        <v>19</v>
      </c>
      <c r="AM140" s="453">
        <v>15</v>
      </c>
      <c r="AN140" s="366" t="b">
        <f t="shared" si="15"/>
        <v>1</v>
      </c>
      <c r="AO140" s="370">
        <v>0</v>
      </c>
      <c r="AP140" s="370">
        <v>15</v>
      </c>
      <c r="AQ140" s="352">
        <v>0</v>
      </c>
      <c r="AR140" s="352">
        <v>0</v>
      </c>
      <c r="AS140" s="372" t="s">
        <v>4233</v>
      </c>
      <c r="AT140" s="148" t="s">
        <v>4129</v>
      </c>
      <c r="AU140" s="439">
        <f t="shared" si="16"/>
        <v>234847072</v>
      </c>
      <c r="AV140" s="454">
        <f t="shared" si="17"/>
        <v>234847072</v>
      </c>
      <c r="AW140" s="455">
        <f t="shared" si="18"/>
        <v>0</v>
      </c>
      <c r="AX140" s="456">
        <f t="shared" si="19"/>
        <v>0</v>
      </c>
      <c r="AY140" s="457"/>
      <c r="AZ140" s="483">
        <v>234847072</v>
      </c>
      <c r="BA140" s="424">
        <v>0</v>
      </c>
      <c r="BB140" s="424">
        <v>0</v>
      </c>
      <c r="BC140" s="424">
        <v>0</v>
      </c>
      <c r="BD140" s="424">
        <v>0</v>
      </c>
      <c r="BE140" s="424">
        <v>0</v>
      </c>
      <c r="BF140" s="417">
        <v>0</v>
      </c>
      <c r="BG140" s="417">
        <v>0</v>
      </c>
      <c r="BH140" s="417">
        <v>0</v>
      </c>
      <c r="BI140" s="417">
        <v>0</v>
      </c>
      <c r="BJ140" s="417">
        <v>0</v>
      </c>
      <c r="BK140" s="417">
        <v>0</v>
      </c>
      <c r="BL140" s="417">
        <v>0</v>
      </c>
      <c r="BM140" s="417">
        <v>0</v>
      </c>
      <c r="BN140" s="417">
        <v>0</v>
      </c>
      <c r="BO140" s="417">
        <v>0</v>
      </c>
      <c r="BP140" s="417">
        <v>0</v>
      </c>
      <c r="BQ140" s="417">
        <v>0</v>
      </c>
      <c r="BR140" s="417">
        <v>0</v>
      </c>
      <c r="BS140" s="417">
        <v>0</v>
      </c>
      <c r="BT140" s="417">
        <v>0</v>
      </c>
      <c r="BU140" s="417">
        <v>0</v>
      </c>
      <c r="BV140" s="417">
        <v>0</v>
      </c>
      <c r="BW140" s="417">
        <v>0</v>
      </c>
      <c r="BX140" s="417">
        <v>0</v>
      </c>
      <c r="BY140" s="417">
        <v>0</v>
      </c>
      <c r="BZ140" s="417">
        <v>0</v>
      </c>
      <c r="CA140" s="417">
        <v>0</v>
      </c>
      <c r="CB140" s="417">
        <v>0</v>
      </c>
      <c r="CC140" s="417">
        <v>0</v>
      </c>
      <c r="CD140" s="417">
        <v>0</v>
      </c>
      <c r="CE140" s="417">
        <v>0</v>
      </c>
      <c r="CF140" s="417">
        <v>0</v>
      </c>
      <c r="CG140" s="417">
        <v>0</v>
      </c>
      <c r="CH140" s="417">
        <v>0</v>
      </c>
      <c r="CI140" s="417">
        <v>0</v>
      </c>
      <c r="CJ140" s="417">
        <v>0</v>
      </c>
      <c r="CK140" s="417">
        <v>0</v>
      </c>
      <c r="CL140" s="417">
        <v>0</v>
      </c>
      <c r="CM140" s="420">
        <v>0</v>
      </c>
      <c r="CN140" s="420">
        <v>0</v>
      </c>
      <c r="CO140" s="420">
        <v>0</v>
      </c>
      <c r="CP140" s="420">
        <v>0</v>
      </c>
    </row>
    <row r="141" spans="1:94" s="440" customFormat="1" ht="99.95" customHeight="1" x14ac:dyDescent="0.25">
      <c r="A141" s="167">
        <v>45</v>
      </c>
      <c r="B141" s="167" t="s">
        <v>548</v>
      </c>
      <c r="C141" s="167">
        <v>4599</v>
      </c>
      <c r="D141" s="167" t="s">
        <v>1754</v>
      </c>
      <c r="E141" s="350" t="s">
        <v>1740</v>
      </c>
      <c r="F141" s="167" t="s">
        <v>1755</v>
      </c>
      <c r="G141" s="368">
        <v>140</v>
      </c>
      <c r="H141" s="351" t="s">
        <v>499</v>
      </c>
      <c r="I141" s="378" t="s">
        <v>2077</v>
      </c>
      <c r="J141" s="148">
        <v>15</v>
      </c>
      <c r="K141" s="352" t="s">
        <v>1948</v>
      </c>
      <c r="L141" s="352" t="s">
        <v>1973</v>
      </c>
      <c r="M141" s="353" t="s">
        <v>499</v>
      </c>
      <c r="N141" s="378" t="s">
        <v>2077</v>
      </c>
      <c r="O141" s="148">
        <v>15</v>
      </c>
      <c r="P141" s="448">
        <v>2021004250591</v>
      </c>
      <c r="Q141" s="354" t="s">
        <v>1886</v>
      </c>
      <c r="R141" s="482">
        <v>4599031</v>
      </c>
      <c r="S141" s="482" t="s">
        <v>2166</v>
      </c>
      <c r="T141" s="355" t="s">
        <v>2044</v>
      </c>
      <c r="U141" s="355" t="s">
        <v>2167</v>
      </c>
      <c r="V141" s="148">
        <v>50</v>
      </c>
      <c r="W141" s="355" t="s">
        <v>2210</v>
      </c>
      <c r="X141" s="458" t="s">
        <v>1757</v>
      </c>
      <c r="Y141" s="373"/>
      <c r="Z141" s="373"/>
      <c r="AA141" s="367" t="s">
        <v>4225</v>
      </c>
      <c r="AB141" s="390" t="s">
        <v>1902</v>
      </c>
      <c r="AC141" s="432"/>
      <c r="AD141" s="396" t="s">
        <v>1534</v>
      </c>
      <c r="AE141" s="396" t="s">
        <v>1536</v>
      </c>
      <c r="AF141" s="396" t="s">
        <v>1951</v>
      </c>
      <c r="AG141" s="374"/>
      <c r="AH141" s="374"/>
      <c r="AI141" s="468"/>
      <c r="AJ141" s="158">
        <v>6</v>
      </c>
      <c r="AK141" s="361" t="s">
        <v>1664</v>
      </c>
      <c r="AL141" s="461">
        <v>144</v>
      </c>
      <c r="AM141" s="453">
        <v>0</v>
      </c>
      <c r="AN141" s="366" t="b">
        <f t="shared" si="15"/>
        <v>1</v>
      </c>
      <c r="AO141" s="370">
        <v>0</v>
      </c>
      <c r="AP141" s="370">
        <v>0</v>
      </c>
      <c r="AQ141" s="352">
        <v>0</v>
      </c>
      <c r="AR141" s="352">
        <v>0</v>
      </c>
      <c r="AS141" s="377"/>
      <c r="AT141" s="148" t="s">
        <v>4129</v>
      </c>
      <c r="AU141" s="439">
        <f t="shared" si="16"/>
        <v>0</v>
      </c>
      <c r="AV141" s="454">
        <f t="shared" si="17"/>
        <v>0</v>
      </c>
      <c r="AW141" s="455">
        <f t="shared" si="18"/>
        <v>0</v>
      </c>
      <c r="AX141" s="456">
        <f t="shared" si="19"/>
        <v>0</v>
      </c>
      <c r="AY141" s="457"/>
      <c r="AZ141" s="424">
        <v>0</v>
      </c>
      <c r="BA141" s="424">
        <v>0</v>
      </c>
      <c r="BB141" s="424">
        <v>0</v>
      </c>
      <c r="BC141" s="424">
        <v>0</v>
      </c>
      <c r="BD141" s="424">
        <v>0</v>
      </c>
      <c r="BE141" s="424">
        <v>0</v>
      </c>
      <c r="BF141" s="417">
        <v>0</v>
      </c>
      <c r="BG141" s="417">
        <v>0</v>
      </c>
      <c r="BH141" s="417">
        <v>0</v>
      </c>
      <c r="BI141" s="417">
        <v>0</v>
      </c>
      <c r="BJ141" s="417">
        <v>0</v>
      </c>
      <c r="BK141" s="417">
        <v>0</v>
      </c>
      <c r="BL141" s="417">
        <v>0</v>
      </c>
      <c r="BM141" s="417">
        <v>0</v>
      </c>
      <c r="BN141" s="417">
        <v>0</v>
      </c>
      <c r="BO141" s="417">
        <v>0</v>
      </c>
      <c r="BP141" s="417">
        <v>0</v>
      </c>
      <c r="BQ141" s="417">
        <v>0</v>
      </c>
      <c r="BR141" s="417">
        <v>0</v>
      </c>
      <c r="BS141" s="417">
        <v>0</v>
      </c>
      <c r="BT141" s="417">
        <v>0</v>
      </c>
      <c r="BU141" s="417">
        <v>0</v>
      </c>
      <c r="BV141" s="417">
        <v>0</v>
      </c>
      <c r="BW141" s="417">
        <v>0</v>
      </c>
      <c r="BX141" s="417">
        <v>0</v>
      </c>
      <c r="BY141" s="417">
        <v>0</v>
      </c>
      <c r="BZ141" s="417">
        <v>0</v>
      </c>
      <c r="CA141" s="417">
        <v>0</v>
      </c>
      <c r="CB141" s="417">
        <v>0</v>
      </c>
      <c r="CC141" s="417">
        <v>0</v>
      </c>
      <c r="CD141" s="417">
        <v>0</v>
      </c>
      <c r="CE141" s="417">
        <v>0</v>
      </c>
      <c r="CF141" s="417">
        <v>0</v>
      </c>
      <c r="CG141" s="417">
        <v>0</v>
      </c>
      <c r="CH141" s="417">
        <v>0</v>
      </c>
      <c r="CI141" s="417">
        <v>0</v>
      </c>
      <c r="CJ141" s="417">
        <v>0</v>
      </c>
      <c r="CK141" s="417">
        <v>0</v>
      </c>
      <c r="CL141" s="417">
        <v>0</v>
      </c>
      <c r="CM141" s="420">
        <v>0</v>
      </c>
      <c r="CN141" s="420">
        <v>0</v>
      </c>
      <c r="CO141" s="420">
        <v>0</v>
      </c>
      <c r="CP141" s="420">
        <v>0</v>
      </c>
    </row>
    <row r="142" spans="1:94" s="440" customFormat="1" ht="99.95" customHeight="1" x14ac:dyDescent="0.25">
      <c r="A142" s="167">
        <v>45</v>
      </c>
      <c r="B142" s="167" t="s">
        <v>548</v>
      </c>
      <c r="C142" s="167">
        <v>4599</v>
      </c>
      <c r="D142" s="167" t="s">
        <v>1754</v>
      </c>
      <c r="E142" s="350" t="s">
        <v>1740</v>
      </c>
      <c r="F142" s="167" t="s">
        <v>1755</v>
      </c>
      <c r="G142" s="368">
        <v>140</v>
      </c>
      <c r="H142" s="351" t="s">
        <v>499</v>
      </c>
      <c r="I142" s="378" t="s">
        <v>2077</v>
      </c>
      <c r="J142" s="148">
        <v>15</v>
      </c>
      <c r="K142" s="352" t="s">
        <v>1948</v>
      </c>
      <c r="L142" s="352" t="s">
        <v>1973</v>
      </c>
      <c r="M142" s="353" t="s">
        <v>499</v>
      </c>
      <c r="N142" s="378" t="s">
        <v>2077</v>
      </c>
      <c r="O142" s="148">
        <v>15</v>
      </c>
      <c r="P142" s="448">
        <v>2021004250591</v>
      </c>
      <c r="Q142" s="354" t="s">
        <v>1886</v>
      </c>
      <c r="R142" s="482">
        <v>4599031</v>
      </c>
      <c r="S142" s="482" t="s">
        <v>2166</v>
      </c>
      <c r="T142" s="355" t="s">
        <v>2044</v>
      </c>
      <c r="U142" s="355" t="s">
        <v>2167</v>
      </c>
      <c r="V142" s="148">
        <v>50</v>
      </c>
      <c r="W142" s="355" t="s">
        <v>2210</v>
      </c>
      <c r="X142" s="458" t="s">
        <v>1757</v>
      </c>
      <c r="Y142" s="373"/>
      <c r="Z142" s="373"/>
      <c r="AA142" s="367" t="s">
        <v>4225</v>
      </c>
      <c r="AB142" s="390" t="s">
        <v>1892</v>
      </c>
      <c r="AC142" s="432"/>
      <c r="AD142" s="396" t="s">
        <v>1518</v>
      </c>
      <c r="AE142" s="396" t="s">
        <v>1522</v>
      </c>
      <c r="AF142" s="396" t="s">
        <v>1951</v>
      </c>
      <c r="AG142" s="374"/>
      <c r="AH142" s="374"/>
      <c r="AI142" s="468"/>
      <c r="AJ142" s="158">
        <v>6</v>
      </c>
      <c r="AK142" s="361" t="s">
        <v>1664</v>
      </c>
      <c r="AL142" s="461">
        <v>21</v>
      </c>
      <c r="AM142" s="453">
        <v>0</v>
      </c>
      <c r="AN142" s="366" t="b">
        <f t="shared" si="15"/>
        <v>1</v>
      </c>
      <c r="AO142" s="370">
        <v>0</v>
      </c>
      <c r="AP142" s="370">
        <v>0</v>
      </c>
      <c r="AQ142" s="352">
        <v>0</v>
      </c>
      <c r="AR142" s="352">
        <v>0</v>
      </c>
      <c r="AS142" s="377"/>
      <c r="AT142" s="148" t="s">
        <v>4129</v>
      </c>
      <c r="AU142" s="439">
        <f t="shared" si="16"/>
        <v>0</v>
      </c>
      <c r="AV142" s="454">
        <f t="shared" si="17"/>
        <v>0</v>
      </c>
      <c r="AW142" s="455">
        <f t="shared" si="18"/>
        <v>0</v>
      </c>
      <c r="AX142" s="456">
        <f t="shared" si="19"/>
        <v>0</v>
      </c>
      <c r="AY142" s="457"/>
      <c r="AZ142" s="424">
        <v>0</v>
      </c>
      <c r="BA142" s="424">
        <v>0</v>
      </c>
      <c r="BB142" s="424">
        <v>0</v>
      </c>
      <c r="BC142" s="424">
        <v>0</v>
      </c>
      <c r="BD142" s="424">
        <v>0</v>
      </c>
      <c r="BE142" s="424">
        <v>0</v>
      </c>
      <c r="BF142" s="417">
        <v>0</v>
      </c>
      <c r="BG142" s="417">
        <v>0</v>
      </c>
      <c r="BH142" s="417">
        <v>0</v>
      </c>
      <c r="BI142" s="417">
        <v>0</v>
      </c>
      <c r="BJ142" s="417">
        <v>0</v>
      </c>
      <c r="BK142" s="417">
        <v>0</v>
      </c>
      <c r="BL142" s="417">
        <v>0</v>
      </c>
      <c r="BM142" s="417">
        <v>0</v>
      </c>
      <c r="BN142" s="417">
        <v>0</v>
      </c>
      <c r="BO142" s="417">
        <v>0</v>
      </c>
      <c r="BP142" s="417">
        <v>0</v>
      </c>
      <c r="BQ142" s="417">
        <v>0</v>
      </c>
      <c r="BR142" s="417">
        <v>0</v>
      </c>
      <c r="BS142" s="417">
        <v>0</v>
      </c>
      <c r="BT142" s="417">
        <v>0</v>
      </c>
      <c r="BU142" s="417">
        <v>0</v>
      </c>
      <c r="BV142" s="417">
        <v>0</v>
      </c>
      <c r="BW142" s="417">
        <v>0</v>
      </c>
      <c r="BX142" s="417">
        <v>0</v>
      </c>
      <c r="BY142" s="417">
        <v>0</v>
      </c>
      <c r="BZ142" s="417">
        <v>0</v>
      </c>
      <c r="CA142" s="417">
        <v>0</v>
      </c>
      <c r="CB142" s="417">
        <v>0</v>
      </c>
      <c r="CC142" s="417">
        <v>0</v>
      </c>
      <c r="CD142" s="417">
        <v>0</v>
      </c>
      <c r="CE142" s="417">
        <v>0</v>
      </c>
      <c r="CF142" s="417">
        <v>0</v>
      </c>
      <c r="CG142" s="417">
        <v>0</v>
      </c>
      <c r="CH142" s="417">
        <v>0</v>
      </c>
      <c r="CI142" s="417">
        <v>0</v>
      </c>
      <c r="CJ142" s="417">
        <v>0</v>
      </c>
      <c r="CK142" s="417">
        <v>0</v>
      </c>
      <c r="CL142" s="417">
        <v>0</v>
      </c>
      <c r="CM142" s="420">
        <v>0</v>
      </c>
      <c r="CN142" s="420">
        <v>0</v>
      </c>
      <c r="CO142" s="420">
        <v>0</v>
      </c>
      <c r="CP142" s="420">
        <v>0</v>
      </c>
    </row>
    <row r="143" spans="1:94" s="440" customFormat="1" ht="99.95" customHeight="1" x14ac:dyDescent="0.25">
      <c r="A143" s="167">
        <v>45</v>
      </c>
      <c r="B143" s="167" t="s">
        <v>548</v>
      </c>
      <c r="C143" s="167">
        <v>4599</v>
      </c>
      <c r="D143" s="167" t="s">
        <v>1754</v>
      </c>
      <c r="E143" s="350" t="s">
        <v>1740</v>
      </c>
      <c r="F143" s="167" t="s">
        <v>1755</v>
      </c>
      <c r="G143" s="368">
        <v>66</v>
      </c>
      <c r="H143" s="351" t="s">
        <v>1899</v>
      </c>
      <c r="I143" s="378" t="s">
        <v>2077</v>
      </c>
      <c r="J143" s="148">
        <v>1</v>
      </c>
      <c r="K143" s="352" t="s">
        <v>1948</v>
      </c>
      <c r="L143" s="352" t="s">
        <v>1949</v>
      </c>
      <c r="M143" s="353" t="s">
        <v>1950</v>
      </c>
      <c r="N143" s="378" t="s">
        <v>2077</v>
      </c>
      <c r="O143" s="148">
        <v>1</v>
      </c>
      <c r="P143" s="448">
        <v>2021004250591</v>
      </c>
      <c r="Q143" s="354" t="s">
        <v>1886</v>
      </c>
      <c r="R143" s="447">
        <v>4599031</v>
      </c>
      <c r="S143" s="158" t="s">
        <v>2166</v>
      </c>
      <c r="T143" s="355" t="s">
        <v>2044</v>
      </c>
      <c r="U143" s="355" t="s">
        <v>2167</v>
      </c>
      <c r="V143" s="148">
        <v>50</v>
      </c>
      <c r="W143" s="355" t="s">
        <v>2210</v>
      </c>
      <c r="X143" s="458" t="s">
        <v>1757</v>
      </c>
      <c r="Y143" s="148" t="s">
        <v>3841</v>
      </c>
      <c r="Z143" s="148" t="s">
        <v>2965</v>
      </c>
      <c r="AA143" s="367" t="s">
        <v>4170</v>
      </c>
      <c r="AB143" s="390" t="s">
        <v>1901</v>
      </c>
      <c r="AC143" s="378" t="s">
        <v>4171</v>
      </c>
      <c r="AD143" s="352" t="s">
        <v>1534</v>
      </c>
      <c r="AE143" s="352" t="s">
        <v>1536</v>
      </c>
      <c r="AF143" s="352" t="s">
        <v>1951</v>
      </c>
      <c r="AG143" s="368" t="s">
        <v>4078</v>
      </c>
      <c r="AH143" s="368" t="s">
        <v>4172</v>
      </c>
      <c r="AI143" s="468"/>
      <c r="AJ143" s="158">
        <v>6</v>
      </c>
      <c r="AK143" s="361" t="s">
        <v>1664</v>
      </c>
      <c r="AL143" s="461">
        <v>20</v>
      </c>
      <c r="AM143" s="453">
        <v>1</v>
      </c>
      <c r="AN143" s="366" t="b">
        <f t="shared" si="15"/>
        <v>1</v>
      </c>
      <c r="AO143" s="370">
        <v>0</v>
      </c>
      <c r="AP143" s="370">
        <v>1</v>
      </c>
      <c r="AQ143" s="352">
        <v>0</v>
      </c>
      <c r="AR143" s="352">
        <v>0</v>
      </c>
      <c r="AS143" s="372" t="s">
        <v>4173</v>
      </c>
      <c r="AT143" s="148" t="s">
        <v>4129</v>
      </c>
      <c r="AU143" s="439">
        <f t="shared" si="16"/>
        <v>52597160</v>
      </c>
      <c r="AV143" s="454">
        <f t="shared" si="17"/>
        <v>0</v>
      </c>
      <c r="AW143" s="455">
        <f t="shared" si="18"/>
        <v>0</v>
      </c>
      <c r="AX143" s="456">
        <f t="shared" si="19"/>
        <v>52597160</v>
      </c>
      <c r="AY143" s="457"/>
      <c r="AZ143" s="424">
        <v>0</v>
      </c>
      <c r="BA143" s="424">
        <v>0</v>
      </c>
      <c r="BB143" s="424">
        <v>0</v>
      </c>
      <c r="BC143" s="424">
        <v>0</v>
      </c>
      <c r="BD143" s="424">
        <v>0</v>
      </c>
      <c r="BE143" s="424">
        <v>0</v>
      </c>
      <c r="BF143" s="417">
        <v>0</v>
      </c>
      <c r="BG143" s="417">
        <v>0</v>
      </c>
      <c r="BH143" s="417">
        <v>0</v>
      </c>
      <c r="BI143" s="417">
        <v>0</v>
      </c>
      <c r="BJ143" s="417">
        <v>0</v>
      </c>
      <c r="BK143" s="417">
        <v>0</v>
      </c>
      <c r="BL143" s="417">
        <v>0</v>
      </c>
      <c r="BM143" s="417">
        <v>0</v>
      </c>
      <c r="BN143" s="417">
        <v>0</v>
      </c>
      <c r="BO143" s="417">
        <v>0</v>
      </c>
      <c r="BP143" s="417">
        <v>0</v>
      </c>
      <c r="BQ143" s="417">
        <v>0</v>
      </c>
      <c r="BR143" s="417">
        <v>0</v>
      </c>
      <c r="BS143" s="417">
        <v>0</v>
      </c>
      <c r="BT143" s="417">
        <v>0</v>
      </c>
      <c r="BU143" s="417">
        <v>0</v>
      </c>
      <c r="BV143" s="417">
        <v>0</v>
      </c>
      <c r="BW143" s="417">
        <v>0</v>
      </c>
      <c r="BX143" s="417">
        <v>0</v>
      </c>
      <c r="BY143" s="417">
        <v>0</v>
      </c>
      <c r="BZ143" s="417">
        <v>0</v>
      </c>
      <c r="CA143" s="417">
        <v>0</v>
      </c>
      <c r="CB143" s="417">
        <v>0</v>
      </c>
      <c r="CC143" s="417">
        <v>0</v>
      </c>
      <c r="CD143" s="417">
        <v>0</v>
      </c>
      <c r="CE143" s="417">
        <v>0</v>
      </c>
      <c r="CF143" s="417">
        <v>0</v>
      </c>
      <c r="CG143" s="417">
        <v>0</v>
      </c>
      <c r="CH143" s="417">
        <v>0</v>
      </c>
      <c r="CI143" s="417">
        <v>0</v>
      </c>
      <c r="CJ143" s="417">
        <v>0</v>
      </c>
      <c r="CK143" s="417">
        <v>0</v>
      </c>
      <c r="CL143" s="417">
        <v>0</v>
      </c>
      <c r="CM143" s="420">
        <v>0</v>
      </c>
      <c r="CN143" s="420">
        <v>0</v>
      </c>
      <c r="CO143" s="420">
        <v>52597160</v>
      </c>
      <c r="CP143" s="420">
        <v>0</v>
      </c>
    </row>
    <row r="144" spans="1:94" s="440" customFormat="1" ht="99.95" customHeight="1" x14ac:dyDescent="0.25">
      <c r="A144" s="167">
        <v>45</v>
      </c>
      <c r="B144" s="167" t="s">
        <v>548</v>
      </c>
      <c r="C144" s="167">
        <v>4599</v>
      </c>
      <c r="D144" s="167" t="s">
        <v>1754</v>
      </c>
      <c r="E144" s="350" t="s">
        <v>1740</v>
      </c>
      <c r="F144" s="167" t="s">
        <v>1755</v>
      </c>
      <c r="G144" s="368">
        <v>140</v>
      </c>
      <c r="H144" s="351" t="s">
        <v>499</v>
      </c>
      <c r="I144" s="378" t="s">
        <v>2077</v>
      </c>
      <c r="J144" s="148">
        <v>15</v>
      </c>
      <c r="K144" s="352" t="s">
        <v>1948</v>
      </c>
      <c r="L144" s="352" t="s">
        <v>1973</v>
      </c>
      <c r="M144" s="353" t="s">
        <v>499</v>
      </c>
      <c r="N144" s="378" t="s">
        <v>2077</v>
      </c>
      <c r="O144" s="148">
        <v>15</v>
      </c>
      <c r="P144" s="448">
        <v>2021004250591</v>
      </c>
      <c r="Q144" s="354" t="s">
        <v>1886</v>
      </c>
      <c r="R144" s="482">
        <v>4599031</v>
      </c>
      <c r="S144" s="482" t="s">
        <v>2166</v>
      </c>
      <c r="T144" s="355" t="s">
        <v>2044</v>
      </c>
      <c r="U144" s="355" t="s">
        <v>2167</v>
      </c>
      <c r="V144" s="148">
        <v>50</v>
      </c>
      <c r="W144" s="355" t="s">
        <v>2210</v>
      </c>
      <c r="X144" s="458" t="s">
        <v>1757</v>
      </c>
      <c r="Y144" s="373"/>
      <c r="Z144" s="373"/>
      <c r="AA144" s="367" t="s">
        <v>4225</v>
      </c>
      <c r="AB144" s="390" t="s">
        <v>1890</v>
      </c>
      <c r="AC144" s="432"/>
      <c r="AD144" s="352" t="s">
        <v>1534</v>
      </c>
      <c r="AE144" s="352" t="s">
        <v>1536</v>
      </c>
      <c r="AF144" s="352" t="s">
        <v>1951</v>
      </c>
      <c r="AG144" s="368" t="s">
        <v>4052</v>
      </c>
      <c r="AH144" s="368" t="s">
        <v>4229</v>
      </c>
      <c r="AI144" s="468"/>
      <c r="AJ144" s="158">
        <v>6</v>
      </c>
      <c r="AK144" s="361" t="s">
        <v>1664</v>
      </c>
      <c r="AL144" s="362">
        <v>4</v>
      </c>
      <c r="AM144" s="453">
        <v>4</v>
      </c>
      <c r="AN144" s="366" t="b">
        <f t="shared" si="15"/>
        <v>1</v>
      </c>
      <c r="AO144" s="370">
        <v>1</v>
      </c>
      <c r="AP144" s="370">
        <v>3</v>
      </c>
      <c r="AQ144" s="352">
        <v>0</v>
      </c>
      <c r="AR144" s="352">
        <v>0</v>
      </c>
      <c r="AS144" s="377"/>
      <c r="AT144" s="148" t="s">
        <v>4129</v>
      </c>
      <c r="AU144" s="439">
        <f t="shared" si="16"/>
        <v>0</v>
      </c>
      <c r="AV144" s="454">
        <f t="shared" si="17"/>
        <v>0</v>
      </c>
      <c r="AW144" s="455">
        <f t="shared" si="18"/>
        <v>0</v>
      </c>
      <c r="AX144" s="456">
        <f t="shared" si="19"/>
        <v>0</v>
      </c>
      <c r="AY144" s="457"/>
      <c r="AZ144" s="424">
        <v>0</v>
      </c>
      <c r="BA144" s="424">
        <v>0</v>
      </c>
      <c r="BB144" s="424">
        <v>0</v>
      </c>
      <c r="BC144" s="424">
        <v>0</v>
      </c>
      <c r="BD144" s="424">
        <v>0</v>
      </c>
      <c r="BE144" s="424">
        <v>0</v>
      </c>
      <c r="BF144" s="417">
        <v>0</v>
      </c>
      <c r="BG144" s="417">
        <v>0</v>
      </c>
      <c r="BH144" s="417">
        <v>0</v>
      </c>
      <c r="BI144" s="417">
        <v>0</v>
      </c>
      <c r="BJ144" s="417">
        <v>0</v>
      </c>
      <c r="BK144" s="417">
        <v>0</v>
      </c>
      <c r="BL144" s="417">
        <v>0</v>
      </c>
      <c r="BM144" s="417">
        <v>0</v>
      </c>
      <c r="BN144" s="417">
        <v>0</v>
      </c>
      <c r="BO144" s="417">
        <v>0</v>
      </c>
      <c r="BP144" s="417">
        <v>0</v>
      </c>
      <c r="BQ144" s="417">
        <v>0</v>
      </c>
      <c r="BR144" s="417">
        <v>0</v>
      </c>
      <c r="BS144" s="417">
        <v>0</v>
      </c>
      <c r="BT144" s="417">
        <v>0</v>
      </c>
      <c r="BU144" s="417">
        <v>0</v>
      </c>
      <c r="BV144" s="417">
        <v>0</v>
      </c>
      <c r="BW144" s="417">
        <v>0</v>
      </c>
      <c r="BX144" s="417">
        <v>0</v>
      </c>
      <c r="BY144" s="417">
        <v>0</v>
      </c>
      <c r="BZ144" s="417">
        <v>0</v>
      </c>
      <c r="CA144" s="417">
        <v>0</v>
      </c>
      <c r="CB144" s="417">
        <v>0</v>
      </c>
      <c r="CC144" s="417">
        <v>0</v>
      </c>
      <c r="CD144" s="417">
        <v>0</v>
      </c>
      <c r="CE144" s="417">
        <v>0</v>
      </c>
      <c r="CF144" s="417">
        <v>0</v>
      </c>
      <c r="CG144" s="417">
        <v>0</v>
      </c>
      <c r="CH144" s="417">
        <v>0</v>
      </c>
      <c r="CI144" s="417">
        <v>0</v>
      </c>
      <c r="CJ144" s="417">
        <v>0</v>
      </c>
      <c r="CK144" s="417">
        <v>0</v>
      </c>
      <c r="CL144" s="417">
        <v>0</v>
      </c>
      <c r="CM144" s="420">
        <v>0</v>
      </c>
      <c r="CN144" s="420">
        <v>0</v>
      </c>
      <c r="CO144" s="420">
        <v>0</v>
      </c>
      <c r="CP144" s="420">
        <v>0</v>
      </c>
    </row>
    <row r="145" spans="1:94" s="440" customFormat="1" ht="99.95" customHeight="1" x14ac:dyDescent="0.25">
      <c r="A145" s="167">
        <v>45</v>
      </c>
      <c r="B145" s="167" t="s">
        <v>548</v>
      </c>
      <c r="C145" s="167">
        <v>4599</v>
      </c>
      <c r="D145" s="167" t="s">
        <v>1754</v>
      </c>
      <c r="E145" s="350" t="s">
        <v>1740</v>
      </c>
      <c r="F145" s="167" t="s">
        <v>1755</v>
      </c>
      <c r="G145" s="368">
        <v>164</v>
      </c>
      <c r="H145" s="351" t="s">
        <v>1979</v>
      </c>
      <c r="I145" s="378" t="s">
        <v>2077</v>
      </c>
      <c r="J145" s="148">
        <v>2</v>
      </c>
      <c r="K145" s="352" t="s">
        <v>1948</v>
      </c>
      <c r="L145" s="352" t="s">
        <v>1974</v>
      </c>
      <c r="M145" s="353" t="s">
        <v>1980</v>
      </c>
      <c r="N145" s="378" t="s">
        <v>2077</v>
      </c>
      <c r="O145" s="148">
        <v>3</v>
      </c>
      <c r="P145" s="448">
        <v>2021004250591</v>
      </c>
      <c r="Q145" s="354" t="s">
        <v>1886</v>
      </c>
      <c r="R145" s="481">
        <v>4599018</v>
      </c>
      <c r="S145" s="481" t="s">
        <v>2158</v>
      </c>
      <c r="T145" s="355" t="s">
        <v>2168</v>
      </c>
      <c r="U145" s="355" t="s">
        <v>2052</v>
      </c>
      <c r="V145" s="148">
        <v>50</v>
      </c>
      <c r="W145" s="355" t="s">
        <v>2214</v>
      </c>
      <c r="X145" s="148" t="s">
        <v>1757</v>
      </c>
      <c r="Y145" s="148" t="s">
        <v>3841</v>
      </c>
      <c r="Z145" s="148" t="s">
        <v>2965</v>
      </c>
      <c r="AA145" s="367" t="s">
        <v>4242</v>
      </c>
      <c r="AB145" s="486" t="s">
        <v>4337</v>
      </c>
      <c r="AC145" s="378" t="s">
        <v>4203</v>
      </c>
      <c r="AD145" s="352" t="s">
        <v>1534</v>
      </c>
      <c r="AE145" s="352" t="s">
        <v>1536</v>
      </c>
      <c r="AF145" s="352" t="s">
        <v>1951</v>
      </c>
      <c r="AG145" s="368" t="s">
        <v>4078</v>
      </c>
      <c r="AH145" s="368" t="s">
        <v>4228</v>
      </c>
      <c r="AI145" s="468"/>
      <c r="AJ145" s="158">
        <v>6</v>
      </c>
      <c r="AK145" s="361" t="s">
        <v>1664</v>
      </c>
      <c r="AL145" s="461">
        <v>144</v>
      </c>
      <c r="AM145" s="453">
        <v>9</v>
      </c>
      <c r="AN145" s="366" t="b">
        <f t="shared" si="15"/>
        <v>1</v>
      </c>
      <c r="AO145" s="370">
        <v>0</v>
      </c>
      <c r="AP145" s="370">
        <v>9</v>
      </c>
      <c r="AQ145" s="352">
        <v>0</v>
      </c>
      <c r="AR145" s="352">
        <v>0</v>
      </c>
      <c r="AS145" s="372" t="s">
        <v>4245</v>
      </c>
      <c r="AT145" s="148" t="s">
        <v>4129</v>
      </c>
      <c r="AU145" s="439">
        <f t="shared" si="16"/>
        <v>105194320</v>
      </c>
      <c r="AV145" s="454">
        <f t="shared" si="17"/>
        <v>105194320</v>
      </c>
      <c r="AW145" s="455">
        <f t="shared" si="18"/>
        <v>0</v>
      </c>
      <c r="AX145" s="456">
        <f t="shared" si="19"/>
        <v>0</v>
      </c>
      <c r="AY145" s="457"/>
      <c r="AZ145" s="424">
        <v>105194320</v>
      </c>
      <c r="BA145" s="424">
        <v>0</v>
      </c>
      <c r="BB145" s="424">
        <v>0</v>
      </c>
      <c r="BC145" s="424">
        <v>0</v>
      </c>
      <c r="BD145" s="424">
        <v>0</v>
      </c>
      <c r="BE145" s="424">
        <v>0</v>
      </c>
      <c r="BF145" s="417">
        <v>0</v>
      </c>
      <c r="BG145" s="417">
        <v>0</v>
      </c>
      <c r="BH145" s="417">
        <v>0</v>
      </c>
      <c r="BI145" s="417">
        <v>0</v>
      </c>
      <c r="BJ145" s="417">
        <v>0</v>
      </c>
      <c r="BK145" s="417">
        <v>0</v>
      </c>
      <c r="BL145" s="417">
        <v>0</v>
      </c>
      <c r="BM145" s="417">
        <v>0</v>
      </c>
      <c r="BN145" s="417">
        <v>0</v>
      </c>
      <c r="BO145" s="417">
        <v>0</v>
      </c>
      <c r="BP145" s="417">
        <v>0</v>
      </c>
      <c r="BQ145" s="417">
        <v>0</v>
      </c>
      <c r="BR145" s="417">
        <v>0</v>
      </c>
      <c r="BS145" s="417">
        <v>0</v>
      </c>
      <c r="BT145" s="417">
        <v>0</v>
      </c>
      <c r="BU145" s="417">
        <v>0</v>
      </c>
      <c r="BV145" s="417">
        <v>0</v>
      </c>
      <c r="BW145" s="417">
        <v>0</v>
      </c>
      <c r="BX145" s="417">
        <v>0</v>
      </c>
      <c r="BY145" s="417">
        <v>0</v>
      </c>
      <c r="BZ145" s="417">
        <v>0</v>
      </c>
      <c r="CA145" s="417">
        <v>0</v>
      </c>
      <c r="CB145" s="417">
        <v>0</v>
      </c>
      <c r="CC145" s="417">
        <v>0</v>
      </c>
      <c r="CD145" s="417">
        <v>0</v>
      </c>
      <c r="CE145" s="417">
        <v>0</v>
      </c>
      <c r="CF145" s="417">
        <v>0</v>
      </c>
      <c r="CG145" s="417">
        <v>0</v>
      </c>
      <c r="CH145" s="417">
        <v>0</v>
      </c>
      <c r="CI145" s="417">
        <v>0</v>
      </c>
      <c r="CJ145" s="417">
        <v>0</v>
      </c>
      <c r="CK145" s="417">
        <v>0</v>
      </c>
      <c r="CL145" s="417">
        <v>0</v>
      </c>
      <c r="CM145" s="420">
        <v>0</v>
      </c>
      <c r="CN145" s="420">
        <v>0</v>
      </c>
      <c r="CO145" s="420">
        <v>0</v>
      </c>
      <c r="CP145" s="420">
        <v>0</v>
      </c>
    </row>
    <row r="146" spans="1:94" s="440" customFormat="1" ht="99.95" customHeight="1" x14ac:dyDescent="0.25">
      <c r="A146" s="167">
        <v>19</v>
      </c>
      <c r="B146" s="167" t="s">
        <v>30</v>
      </c>
      <c r="C146" s="167">
        <v>1905</v>
      </c>
      <c r="D146" s="167" t="s">
        <v>1784</v>
      </c>
      <c r="E146" s="350" t="s">
        <v>33</v>
      </c>
      <c r="F146" s="167" t="s">
        <v>1659</v>
      </c>
      <c r="G146" s="368">
        <v>142</v>
      </c>
      <c r="H146" s="351" t="s">
        <v>507</v>
      </c>
      <c r="I146" s="378" t="s">
        <v>2077</v>
      </c>
      <c r="J146" s="148">
        <v>1</v>
      </c>
      <c r="K146" s="352" t="s">
        <v>1930</v>
      </c>
      <c r="L146" s="352" t="s">
        <v>1976</v>
      </c>
      <c r="M146" s="353" t="s">
        <v>1977</v>
      </c>
      <c r="N146" s="378" t="s">
        <v>2077</v>
      </c>
      <c r="O146" s="148">
        <v>1</v>
      </c>
      <c r="P146" s="448">
        <v>2021004250587</v>
      </c>
      <c r="Q146" s="354" t="s">
        <v>1834</v>
      </c>
      <c r="R146" s="447">
        <v>1905014</v>
      </c>
      <c r="S146" s="158" t="s">
        <v>2158</v>
      </c>
      <c r="T146" s="355" t="s">
        <v>2159</v>
      </c>
      <c r="U146" s="355" t="s">
        <v>2160</v>
      </c>
      <c r="V146" s="148">
        <v>1</v>
      </c>
      <c r="W146" s="355" t="s">
        <v>2215</v>
      </c>
      <c r="X146" s="458" t="s">
        <v>1757</v>
      </c>
      <c r="Y146" s="373"/>
      <c r="Z146" s="373"/>
      <c r="AA146" s="367" t="s">
        <v>4234</v>
      </c>
      <c r="AB146" s="390" t="s">
        <v>1839</v>
      </c>
      <c r="AC146" s="432"/>
      <c r="AD146" s="396" t="s">
        <v>1534</v>
      </c>
      <c r="AE146" s="396" t="s">
        <v>1536</v>
      </c>
      <c r="AF146" s="396" t="s">
        <v>1933</v>
      </c>
      <c r="AG146" s="373"/>
      <c r="AH146" s="373"/>
      <c r="AI146" s="468"/>
      <c r="AJ146" s="158">
        <v>6</v>
      </c>
      <c r="AK146" s="361" t="s">
        <v>1664</v>
      </c>
      <c r="AL146" s="362">
        <v>0</v>
      </c>
      <c r="AM146" s="453">
        <v>0</v>
      </c>
      <c r="AN146" s="366" t="b">
        <f t="shared" si="15"/>
        <v>1</v>
      </c>
      <c r="AO146" s="370">
        <v>0</v>
      </c>
      <c r="AP146" s="370">
        <v>0</v>
      </c>
      <c r="AQ146" s="352">
        <v>0</v>
      </c>
      <c r="AR146" s="352">
        <v>0</v>
      </c>
      <c r="AS146" s="373"/>
      <c r="AT146" s="148" t="s">
        <v>4129</v>
      </c>
      <c r="AU146" s="439">
        <f t="shared" si="16"/>
        <v>0</v>
      </c>
      <c r="AV146" s="454">
        <f t="shared" si="17"/>
        <v>0</v>
      </c>
      <c r="AW146" s="455">
        <f t="shared" si="18"/>
        <v>0</v>
      </c>
      <c r="AX146" s="456">
        <f t="shared" si="19"/>
        <v>0</v>
      </c>
      <c r="AY146" s="457"/>
      <c r="AZ146" s="424">
        <v>0</v>
      </c>
      <c r="BA146" s="424">
        <v>0</v>
      </c>
      <c r="BB146" s="424">
        <v>0</v>
      </c>
      <c r="BC146" s="424">
        <v>0</v>
      </c>
      <c r="BD146" s="424">
        <v>0</v>
      </c>
      <c r="BE146" s="424">
        <v>0</v>
      </c>
      <c r="BF146" s="417">
        <v>0</v>
      </c>
      <c r="BG146" s="417">
        <v>0</v>
      </c>
      <c r="BH146" s="417">
        <v>0</v>
      </c>
      <c r="BI146" s="417">
        <v>0</v>
      </c>
      <c r="BJ146" s="417">
        <v>0</v>
      </c>
      <c r="BK146" s="417">
        <v>0</v>
      </c>
      <c r="BL146" s="417">
        <v>0</v>
      </c>
      <c r="BM146" s="417">
        <v>0</v>
      </c>
      <c r="BN146" s="417">
        <v>0</v>
      </c>
      <c r="BO146" s="417">
        <v>0</v>
      </c>
      <c r="BP146" s="417">
        <v>0</v>
      </c>
      <c r="BQ146" s="417">
        <v>0</v>
      </c>
      <c r="BR146" s="417">
        <v>0</v>
      </c>
      <c r="BS146" s="417">
        <v>0</v>
      </c>
      <c r="BT146" s="417">
        <v>0</v>
      </c>
      <c r="BU146" s="417">
        <v>0</v>
      </c>
      <c r="BV146" s="417">
        <v>0</v>
      </c>
      <c r="BW146" s="417">
        <v>0</v>
      </c>
      <c r="BX146" s="417">
        <v>0</v>
      </c>
      <c r="BY146" s="417">
        <v>0</v>
      </c>
      <c r="BZ146" s="417">
        <v>0</v>
      </c>
      <c r="CA146" s="417">
        <v>0</v>
      </c>
      <c r="CB146" s="417">
        <v>0</v>
      </c>
      <c r="CC146" s="417">
        <v>0</v>
      </c>
      <c r="CD146" s="417">
        <v>0</v>
      </c>
      <c r="CE146" s="417">
        <v>0</v>
      </c>
      <c r="CF146" s="417">
        <v>0</v>
      </c>
      <c r="CG146" s="417">
        <v>0</v>
      </c>
      <c r="CH146" s="417">
        <v>0</v>
      </c>
      <c r="CI146" s="417">
        <v>0</v>
      </c>
      <c r="CJ146" s="417">
        <v>0</v>
      </c>
      <c r="CK146" s="417">
        <v>0</v>
      </c>
      <c r="CL146" s="417">
        <v>0</v>
      </c>
      <c r="CM146" s="420">
        <v>0</v>
      </c>
      <c r="CN146" s="420">
        <v>0</v>
      </c>
      <c r="CO146" s="420">
        <v>0</v>
      </c>
      <c r="CP146" s="420">
        <v>0</v>
      </c>
    </row>
    <row r="147" spans="1:94" s="440" customFormat="1" ht="99.95" customHeight="1" x14ac:dyDescent="0.25">
      <c r="A147" s="167">
        <v>19</v>
      </c>
      <c r="B147" s="167" t="s">
        <v>30</v>
      </c>
      <c r="C147" s="167">
        <v>1905</v>
      </c>
      <c r="D147" s="167" t="s">
        <v>1784</v>
      </c>
      <c r="E147" s="350" t="s">
        <v>33</v>
      </c>
      <c r="F147" s="167" t="s">
        <v>1659</v>
      </c>
      <c r="G147" s="368">
        <v>142</v>
      </c>
      <c r="H147" s="351" t="s">
        <v>507</v>
      </c>
      <c r="I147" s="378" t="s">
        <v>2077</v>
      </c>
      <c r="J147" s="148">
        <v>1</v>
      </c>
      <c r="K147" s="352" t="s">
        <v>1930</v>
      </c>
      <c r="L147" s="352" t="s">
        <v>1976</v>
      </c>
      <c r="M147" s="353" t="s">
        <v>1977</v>
      </c>
      <c r="N147" s="378" t="s">
        <v>2077</v>
      </c>
      <c r="O147" s="148">
        <v>1</v>
      </c>
      <c r="P147" s="448">
        <v>2021004250587</v>
      </c>
      <c r="Q147" s="354" t="s">
        <v>1834</v>
      </c>
      <c r="R147" s="447">
        <v>1905014</v>
      </c>
      <c r="S147" s="158" t="s">
        <v>2158</v>
      </c>
      <c r="T147" s="355" t="s">
        <v>2159</v>
      </c>
      <c r="U147" s="355" t="s">
        <v>2160</v>
      </c>
      <c r="V147" s="148">
        <v>1</v>
      </c>
      <c r="W147" s="355" t="s">
        <v>2215</v>
      </c>
      <c r="X147" s="458" t="s">
        <v>1757</v>
      </c>
      <c r="Y147" s="148" t="s">
        <v>3841</v>
      </c>
      <c r="Z147" s="148" t="s">
        <v>2965</v>
      </c>
      <c r="AA147" s="367" t="s">
        <v>4234</v>
      </c>
      <c r="AB147" s="390" t="s">
        <v>1838</v>
      </c>
      <c r="AC147" s="378" t="s">
        <v>4235</v>
      </c>
      <c r="AD147" s="352" t="s">
        <v>1534</v>
      </c>
      <c r="AE147" s="352" t="s">
        <v>1536</v>
      </c>
      <c r="AF147" s="352" t="s">
        <v>1933</v>
      </c>
      <c r="AG147" s="368" t="s">
        <v>4217</v>
      </c>
      <c r="AH147" s="368" t="s">
        <v>4236</v>
      </c>
      <c r="AI147" s="468"/>
      <c r="AJ147" s="158">
        <v>6</v>
      </c>
      <c r="AK147" s="361" t="s">
        <v>1664</v>
      </c>
      <c r="AL147" s="461">
        <v>4</v>
      </c>
      <c r="AM147" s="453">
        <v>6</v>
      </c>
      <c r="AN147" s="366" t="b">
        <f t="shared" si="15"/>
        <v>1</v>
      </c>
      <c r="AO147" s="370">
        <v>3</v>
      </c>
      <c r="AP147" s="370">
        <v>3</v>
      </c>
      <c r="AQ147" s="352">
        <v>0</v>
      </c>
      <c r="AR147" s="352">
        <v>0</v>
      </c>
      <c r="AS147" s="372" t="s">
        <v>4237</v>
      </c>
      <c r="AT147" s="148" t="s">
        <v>4129</v>
      </c>
      <c r="AU147" s="439">
        <f t="shared" si="16"/>
        <v>297227824</v>
      </c>
      <c r="AV147" s="454">
        <f t="shared" si="17"/>
        <v>297227824</v>
      </c>
      <c r="AW147" s="455">
        <f t="shared" si="18"/>
        <v>0</v>
      </c>
      <c r="AX147" s="456">
        <f t="shared" si="19"/>
        <v>0</v>
      </c>
      <c r="AY147" s="457"/>
      <c r="AZ147" s="424">
        <v>297227824</v>
      </c>
      <c r="BA147" s="424">
        <v>0</v>
      </c>
      <c r="BB147" s="424">
        <v>0</v>
      </c>
      <c r="BC147" s="424">
        <v>0</v>
      </c>
      <c r="BD147" s="424">
        <v>0</v>
      </c>
      <c r="BE147" s="424">
        <v>0</v>
      </c>
      <c r="BF147" s="417">
        <v>0</v>
      </c>
      <c r="BG147" s="417">
        <v>0</v>
      </c>
      <c r="BH147" s="417">
        <v>0</v>
      </c>
      <c r="BI147" s="417">
        <v>0</v>
      </c>
      <c r="BJ147" s="417">
        <v>0</v>
      </c>
      <c r="BK147" s="417">
        <v>0</v>
      </c>
      <c r="BL147" s="417">
        <v>0</v>
      </c>
      <c r="BM147" s="417">
        <v>0</v>
      </c>
      <c r="BN147" s="417">
        <v>0</v>
      </c>
      <c r="BO147" s="417">
        <v>0</v>
      </c>
      <c r="BP147" s="417">
        <v>0</v>
      </c>
      <c r="BQ147" s="417">
        <v>0</v>
      </c>
      <c r="BR147" s="417">
        <v>0</v>
      </c>
      <c r="BS147" s="417">
        <v>0</v>
      </c>
      <c r="BT147" s="417">
        <v>0</v>
      </c>
      <c r="BU147" s="417">
        <v>0</v>
      </c>
      <c r="BV147" s="417">
        <v>0</v>
      </c>
      <c r="BW147" s="417">
        <v>0</v>
      </c>
      <c r="BX147" s="417">
        <v>0</v>
      </c>
      <c r="BY147" s="417">
        <v>0</v>
      </c>
      <c r="BZ147" s="417">
        <v>0</v>
      </c>
      <c r="CA147" s="417">
        <v>0</v>
      </c>
      <c r="CB147" s="417">
        <v>0</v>
      </c>
      <c r="CC147" s="417">
        <v>0</v>
      </c>
      <c r="CD147" s="417">
        <v>0</v>
      </c>
      <c r="CE147" s="417">
        <v>0</v>
      </c>
      <c r="CF147" s="417">
        <v>0</v>
      </c>
      <c r="CG147" s="417">
        <v>0</v>
      </c>
      <c r="CH147" s="417">
        <v>0</v>
      </c>
      <c r="CI147" s="417">
        <v>0</v>
      </c>
      <c r="CJ147" s="417">
        <v>0</v>
      </c>
      <c r="CK147" s="417">
        <v>0</v>
      </c>
      <c r="CL147" s="417">
        <v>0</v>
      </c>
      <c r="CM147" s="420">
        <v>0</v>
      </c>
      <c r="CN147" s="420">
        <v>0</v>
      </c>
      <c r="CO147" s="420">
        <v>0</v>
      </c>
      <c r="CP147" s="420">
        <v>0</v>
      </c>
    </row>
    <row r="148" spans="1:94" s="440" customFormat="1" ht="99.95" customHeight="1" x14ac:dyDescent="0.25">
      <c r="A148" s="167">
        <v>19</v>
      </c>
      <c r="B148" s="167" t="s">
        <v>30</v>
      </c>
      <c r="C148" s="167">
        <v>1905</v>
      </c>
      <c r="D148" s="167" t="s">
        <v>1784</v>
      </c>
      <c r="E148" s="350" t="s">
        <v>33</v>
      </c>
      <c r="F148" s="167" t="s">
        <v>1659</v>
      </c>
      <c r="G148" s="368">
        <v>143</v>
      </c>
      <c r="H148" s="351" t="s">
        <v>1795</v>
      </c>
      <c r="I148" s="378" t="s">
        <v>2077</v>
      </c>
      <c r="J148" s="148">
        <v>10</v>
      </c>
      <c r="K148" s="352" t="s">
        <v>1966</v>
      </c>
      <c r="L148" s="352" t="s">
        <v>1970</v>
      </c>
      <c r="M148" s="353" t="s">
        <v>1978</v>
      </c>
      <c r="N148" s="378" t="s">
        <v>2077</v>
      </c>
      <c r="O148" s="148">
        <v>10</v>
      </c>
      <c r="P148" s="448">
        <v>2021004250601</v>
      </c>
      <c r="Q148" s="354" t="s">
        <v>1785</v>
      </c>
      <c r="R148" s="447">
        <v>1905023</v>
      </c>
      <c r="S148" s="158" t="s">
        <v>2074</v>
      </c>
      <c r="T148" s="355" t="s">
        <v>2075</v>
      </c>
      <c r="U148" s="355" t="s">
        <v>2052</v>
      </c>
      <c r="V148" s="148">
        <v>40</v>
      </c>
      <c r="W148" s="355" t="s">
        <v>2213</v>
      </c>
      <c r="X148" s="458" t="s">
        <v>1757</v>
      </c>
      <c r="Y148" s="148" t="s">
        <v>3841</v>
      </c>
      <c r="Z148" s="148" t="s">
        <v>2965</v>
      </c>
      <c r="AA148" s="367" t="s">
        <v>4238</v>
      </c>
      <c r="AB148" s="390" t="s">
        <v>1798</v>
      </c>
      <c r="AC148" s="378" t="s">
        <v>4239</v>
      </c>
      <c r="AD148" s="352" t="s">
        <v>1534</v>
      </c>
      <c r="AE148" s="352" t="s">
        <v>1535</v>
      </c>
      <c r="AF148" s="352" t="s">
        <v>1965</v>
      </c>
      <c r="AG148" s="368" t="s">
        <v>4052</v>
      </c>
      <c r="AH148" s="368" t="s">
        <v>4219</v>
      </c>
      <c r="AI148" s="468"/>
      <c r="AJ148" s="158">
        <v>6</v>
      </c>
      <c r="AK148" s="361" t="s">
        <v>1664</v>
      </c>
      <c r="AL148" s="461">
        <v>15</v>
      </c>
      <c r="AM148" s="453">
        <v>30</v>
      </c>
      <c r="AN148" s="366" t="b">
        <f t="shared" si="15"/>
        <v>1</v>
      </c>
      <c r="AO148" s="370">
        <v>0</v>
      </c>
      <c r="AP148" s="370">
        <v>30</v>
      </c>
      <c r="AQ148" s="352">
        <v>0</v>
      </c>
      <c r="AR148" s="352">
        <v>0</v>
      </c>
      <c r="AS148" s="372" t="s">
        <v>4240</v>
      </c>
      <c r="AT148" s="148" t="s">
        <v>4129</v>
      </c>
      <c r="AU148" s="439">
        <f t="shared" si="16"/>
        <v>210388640</v>
      </c>
      <c r="AV148" s="454">
        <f t="shared" si="17"/>
        <v>210388640</v>
      </c>
      <c r="AW148" s="455">
        <f t="shared" si="18"/>
        <v>0</v>
      </c>
      <c r="AX148" s="456">
        <f t="shared" si="19"/>
        <v>0</v>
      </c>
      <c r="AY148" s="457"/>
      <c r="AZ148" s="424">
        <v>210388640</v>
      </c>
      <c r="BA148" s="424">
        <v>0</v>
      </c>
      <c r="BB148" s="424">
        <v>0</v>
      </c>
      <c r="BC148" s="424">
        <v>0</v>
      </c>
      <c r="BD148" s="424">
        <v>0</v>
      </c>
      <c r="BE148" s="424">
        <v>0</v>
      </c>
      <c r="BF148" s="417">
        <v>0</v>
      </c>
      <c r="BG148" s="417">
        <v>0</v>
      </c>
      <c r="BH148" s="417">
        <v>0</v>
      </c>
      <c r="BI148" s="417">
        <v>0</v>
      </c>
      <c r="BJ148" s="417">
        <v>0</v>
      </c>
      <c r="BK148" s="417">
        <v>0</v>
      </c>
      <c r="BL148" s="417">
        <v>0</v>
      </c>
      <c r="BM148" s="417">
        <v>0</v>
      </c>
      <c r="BN148" s="417">
        <v>0</v>
      </c>
      <c r="BO148" s="417">
        <v>0</v>
      </c>
      <c r="BP148" s="417">
        <v>0</v>
      </c>
      <c r="BQ148" s="417">
        <v>0</v>
      </c>
      <c r="BR148" s="417">
        <v>0</v>
      </c>
      <c r="BS148" s="417">
        <v>0</v>
      </c>
      <c r="BT148" s="417">
        <v>0</v>
      </c>
      <c r="BU148" s="417">
        <v>0</v>
      </c>
      <c r="BV148" s="417">
        <v>0</v>
      </c>
      <c r="BW148" s="417">
        <v>0</v>
      </c>
      <c r="BX148" s="417">
        <v>0</v>
      </c>
      <c r="BY148" s="417">
        <v>0</v>
      </c>
      <c r="BZ148" s="417">
        <v>0</v>
      </c>
      <c r="CA148" s="417">
        <v>0</v>
      </c>
      <c r="CB148" s="417">
        <v>0</v>
      </c>
      <c r="CC148" s="417">
        <v>0</v>
      </c>
      <c r="CD148" s="417">
        <v>0</v>
      </c>
      <c r="CE148" s="417">
        <v>0</v>
      </c>
      <c r="CF148" s="417">
        <v>0</v>
      </c>
      <c r="CG148" s="417">
        <v>0</v>
      </c>
      <c r="CH148" s="417">
        <v>0</v>
      </c>
      <c r="CI148" s="417">
        <v>0</v>
      </c>
      <c r="CJ148" s="417">
        <v>0</v>
      </c>
      <c r="CK148" s="417">
        <v>0</v>
      </c>
      <c r="CL148" s="417">
        <v>0</v>
      </c>
      <c r="CM148" s="420">
        <v>0</v>
      </c>
      <c r="CN148" s="420">
        <v>0</v>
      </c>
      <c r="CO148" s="420">
        <v>0</v>
      </c>
      <c r="CP148" s="420">
        <v>0</v>
      </c>
    </row>
    <row r="149" spans="1:94" s="440" customFormat="1" ht="99.95" customHeight="1" x14ac:dyDescent="0.25">
      <c r="A149" s="167">
        <v>19</v>
      </c>
      <c r="B149" s="167" t="s">
        <v>30</v>
      </c>
      <c r="C149" s="167">
        <v>1905</v>
      </c>
      <c r="D149" s="167" t="s">
        <v>1784</v>
      </c>
      <c r="E149" s="350" t="s">
        <v>33</v>
      </c>
      <c r="F149" s="167" t="s">
        <v>1659</v>
      </c>
      <c r="G149" s="368">
        <v>143</v>
      </c>
      <c r="H149" s="351" t="s">
        <v>1795</v>
      </c>
      <c r="I149" s="378" t="s">
        <v>2077</v>
      </c>
      <c r="J149" s="148">
        <v>10</v>
      </c>
      <c r="K149" s="352" t="s">
        <v>1966</v>
      </c>
      <c r="L149" s="352" t="s">
        <v>1970</v>
      </c>
      <c r="M149" s="353" t="s">
        <v>1978</v>
      </c>
      <c r="N149" s="378" t="s">
        <v>2077</v>
      </c>
      <c r="O149" s="148">
        <v>10</v>
      </c>
      <c r="P149" s="448">
        <v>2021004250601</v>
      </c>
      <c r="Q149" s="354" t="s">
        <v>1785</v>
      </c>
      <c r="R149" s="447">
        <v>1905023</v>
      </c>
      <c r="S149" s="158" t="s">
        <v>2074</v>
      </c>
      <c r="T149" s="355" t="s">
        <v>2075</v>
      </c>
      <c r="U149" s="355" t="s">
        <v>2052</v>
      </c>
      <c r="V149" s="148">
        <v>40</v>
      </c>
      <c r="W149" s="355" t="s">
        <v>2213</v>
      </c>
      <c r="X149" s="458" t="s">
        <v>1757</v>
      </c>
      <c r="Y149" s="373"/>
      <c r="Z149" s="373"/>
      <c r="AA149" s="367" t="s">
        <v>4238</v>
      </c>
      <c r="AB149" s="390" t="s">
        <v>1797</v>
      </c>
      <c r="AC149" s="432"/>
      <c r="AD149" s="396" t="s">
        <v>1533</v>
      </c>
      <c r="AE149" s="396" t="s">
        <v>1522</v>
      </c>
      <c r="AF149" s="396" t="s">
        <v>1965</v>
      </c>
      <c r="AG149" s="373"/>
      <c r="AH149" s="373"/>
      <c r="AI149" s="468"/>
      <c r="AJ149" s="158">
        <v>6</v>
      </c>
      <c r="AK149" s="361" t="s">
        <v>1664</v>
      </c>
      <c r="AL149" s="461">
        <v>15</v>
      </c>
      <c r="AM149" s="453">
        <v>0</v>
      </c>
      <c r="AN149" s="366" t="b">
        <f t="shared" si="15"/>
        <v>1</v>
      </c>
      <c r="AO149" s="370">
        <v>0</v>
      </c>
      <c r="AP149" s="370">
        <v>0</v>
      </c>
      <c r="AQ149" s="352">
        <v>0</v>
      </c>
      <c r="AR149" s="352">
        <v>0</v>
      </c>
      <c r="AS149" s="373"/>
      <c r="AT149" s="148" t="s">
        <v>4129</v>
      </c>
      <c r="AU149" s="439">
        <f t="shared" si="16"/>
        <v>0</v>
      </c>
      <c r="AV149" s="454">
        <f t="shared" si="17"/>
        <v>0</v>
      </c>
      <c r="AW149" s="455">
        <f t="shared" si="18"/>
        <v>0</v>
      </c>
      <c r="AX149" s="456">
        <f t="shared" si="19"/>
        <v>0</v>
      </c>
      <c r="AY149" s="457"/>
      <c r="AZ149" s="424">
        <v>0</v>
      </c>
      <c r="BA149" s="424">
        <v>0</v>
      </c>
      <c r="BB149" s="424">
        <v>0</v>
      </c>
      <c r="BC149" s="424">
        <v>0</v>
      </c>
      <c r="BD149" s="424">
        <v>0</v>
      </c>
      <c r="BE149" s="424">
        <v>0</v>
      </c>
      <c r="BF149" s="417">
        <v>0</v>
      </c>
      <c r="BG149" s="417">
        <v>0</v>
      </c>
      <c r="BH149" s="417">
        <v>0</v>
      </c>
      <c r="BI149" s="417">
        <v>0</v>
      </c>
      <c r="BJ149" s="417">
        <v>0</v>
      </c>
      <c r="BK149" s="417">
        <v>0</v>
      </c>
      <c r="BL149" s="417">
        <v>0</v>
      </c>
      <c r="BM149" s="417">
        <v>0</v>
      </c>
      <c r="BN149" s="417">
        <v>0</v>
      </c>
      <c r="BO149" s="417">
        <v>0</v>
      </c>
      <c r="BP149" s="417">
        <v>0</v>
      </c>
      <c r="BQ149" s="417">
        <v>0</v>
      </c>
      <c r="BR149" s="417">
        <v>0</v>
      </c>
      <c r="BS149" s="417">
        <v>0</v>
      </c>
      <c r="BT149" s="417">
        <v>0</v>
      </c>
      <c r="BU149" s="417">
        <v>0</v>
      </c>
      <c r="BV149" s="417">
        <v>0</v>
      </c>
      <c r="BW149" s="417">
        <v>0</v>
      </c>
      <c r="BX149" s="417">
        <v>0</v>
      </c>
      <c r="BY149" s="417">
        <v>0</v>
      </c>
      <c r="BZ149" s="417">
        <v>0</v>
      </c>
      <c r="CA149" s="417">
        <v>0</v>
      </c>
      <c r="CB149" s="417">
        <v>0</v>
      </c>
      <c r="CC149" s="417">
        <v>0</v>
      </c>
      <c r="CD149" s="417">
        <v>0</v>
      </c>
      <c r="CE149" s="417">
        <v>0</v>
      </c>
      <c r="CF149" s="417">
        <v>0</v>
      </c>
      <c r="CG149" s="417">
        <v>0</v>
      </c>
      <c r="CH149" s="417">
        <v>0</v>
      </c>
      <c r="CI149" s="417">
        <v>0</v>
      </c>
      <c r="CJ149" s="417">
        <v>0</v>
      </c>
      <c r="CK149" s="417">
        <v>0</v>
      </c>
      <c r="CL149" s="417">
        <v>0</v>
      </c>
      <c r="CM149" s="420">
        <v>0</v>
      </c>
      <c r="CN149" s="420">
        <v>0</v>
      </c>
      <c r="CO149" s="420">
        <v>0</v>
      </c>
      <c r="CP149" s="420">
        <v>0</v>
      </c>
    </row>
    <row r="150" spans="1:94" s="440" customFormat="1" ht="99.95" customHeight="1" x14ac:dyDescent="0.25">
      <c r="A150" s="167">
        <v>19</v>
      </c>
      <c r="B150" s="167" t="s">
        <v>30</v>
      </c>
      <c r="C150" s="167">
        <v>1905</v>
      </c>
      <c r="D150" s="167" t="s">
        <v>1784</v>
      </c>
      <c r="E150" s="350" t="s">
        <v>33</v>
      </c>
      <c r="F150" s="167" t="s">
        <v>1659</v>
      </c>
      <c r="G150" s="368">
        <v>143</v>
      </c>
      <c r="H150" s="351" t="s">
        <v>1795</v>
      </c>
      <c r="I150" s="378" t="s">
        <v>2077</v>
      </c>
      <c r="J150" s="148">
        <v>10</v>
      </c>
      <c r="K150" s="352" t="s">
        <v>1966</v>
      </c>
      <c r="L150" s="352" t="s">
        <v>1970</v>
      </c>
      <c r="M150" s="353" t="s">
        <v>1978</v>
      </c>
      <c r="N150" s="378" t="s">
        <v>2077</v>
      </c>
      <c r="O150" s="148">
        <v>10</v>
      </c>
      <c r="P150" s="448">
        <v>2021004250601</v>
      </c>
      <c r="Q150" s="354" t="s">
        <v>1785</v>
      </c>
      <c r="R150" s="447">
        <v>1905023</v>
      </c>
      <c r="S150" s="158" t="s">
        <v>2074</v>
      </c>
      <c r="T150" s="355" t="s">
        <v>2075</v>
      </c>
      <c r="U150" s="355" t="s">
        <v>2052</v>
      </c>
      <c r="V150" s="148">
        <v>40</v>
      </c>
      <c r="W150" s="355" t="s">
        <v>2213</v>
      </c>
      <c r="X150" s="458" t="s">
        <v>1757</v>
      </c>
      <c r="Y150" s="148" t="s">
        <v>3841</v>
      </c>
      <c r="Z150" s="148" t="s">
        <v>2965</v>
      </c>
      <c r="AA150" s="367" t="s">
        <v>4238</v>
      </c>
      <c r="AB150" s="390" t="s">
        <v>1796</v>
      </c>
      <c r="AC150" s="378" t="s">
        <v>4239</v>
      </c>
      <c r="AD150" s="352" t="s">
        <v>1534</v>
      </c>
      <c r="AE150" s="352" t="s">
        <v>1535</v>
      </c>
      <c r="AF150" s="352" t="s">
        <v>1965</v>
      </c>
      <c r="AG150" s="368" t="s">
        <v>4052</v>
      </c>
      <c r="AH150" s="368" t="s">
        <v>4219</v>
      </c>
      <c r="AI150" s="468"/>
      <c r="AJ150" s="158">
        <v>6</v>
      </c>
      <c r="AK150" s="361" t="s">
        <v>1664</v>
      </c>
      <c r="AL150" s="461">
        <v>288</v>
      </c>
      <c r="AM150" s="453">
        <v>30</v>
      </c>
      <c r="AN150" s="366" t="b">
        <f t="shared" si="15"/>
        <v>1</v>
      </c>
      <c r="AO150" s="370">
        <v>0</v>
      </c>
      <c r="AP150" s="370">
        <v>30</v>
      </c>
      <c r="AQ150" s="352">
        <v>0</v>
      </c>
      <c r="AR150" s="352">
        <v>0</v>
      </c>
      <c r="AS150" s="372" t="s">
        <v>4241</v>
      </c>
      <c r="AT150" s="148" t="s">
        <v>4129</v>
      </c>
      <c r="AU150" s="439">
        <f t="shared" si="16"/>
        <v>195664880</v>
      </c>
      <c r="AV150" s="454">
        <f t="shared" si="17"/>
        <v>195664880</v>
      </c>
      <c r="AW150" s="455">
        <f t="shared" si="18"/>
        <v>0</v>
      </c>
      <c r="AX150" s="456">
        <f t="shared" si="19"/>
        <v>0</v>
      </c>
      <c r="AY150" s="457"/>
      <c r="AZ150" s="424">
        <v>195664880</v>
      </c>
      <c r="BA150" s="424">
        <v>0</v>
      </c>
      <c r="BB150" s="424">
        <v>0</v>
      </c>
      <c r="BC150" s="424">
        <v>0</v>
      </c>
      <c r="BD150" s="424">
        <v>0</v>
      </c>
      <c r="BE150" s="424">
        <v>0</v>
      </c>
      <c r="BF150" s="417">
        <v>0</v>
      </c>
      <c r="BG150" s="417">
        <v>0</v>
      </c>
      <c r="BH150" s="417">
        <v>0</v>
      </c>
      <c r="BI150" s="417">
        <v>0</v>
      </c>
      <c r="BJ150" s="417">
        <v>0</v>
      </c>
      <c r="BK150" s="417">
        <v>0</v>
      </c>
      <c r="BL150" s="417">
        <v>0</v>
      </c>
      <c r="BM150" s="417">
        <v>0</v>
      </c>
      <c r="BN150" s="417">
        <v>0</v>
      </c>
      <c r="BO150" s="417">
        <v>0</v>
      </c>
      <c r="BP150" s="417">
        <v>0</v>
      </c>
      <c r="BQ150" s="417">
        <v>0</v>
      </c>
      <c r="BR150" s="417">
        <v>0</v>
      </c>
      <c r="BS150" s="417">
        <v>0</v>
      </c>
      <c r="BT150" s="417">
        <v>0</v>
      </c>
      <c r="BU150" s="417">
        <v>0</v>
      </c>
      <c r="BV150" s="417">
        <v>0</v>
      </c>
      <c r="BW150" s="417">
        <v>0</v>
      </c>
      <c r="BX150" s="417">
        <v>0</v>
      </c>
      <c r="BY150" s="417">
        <v>0</v>
      </c>
      <c r="BZ150" s="417">
        <v>0</v>
      </c>
      <c r="CA150" s="417">
        <v>0</v>
      </c>
      <c r="CB150" s="417">
        <v>0</v>
      </c>
      <c r="CC150" s="417">
        <v>0</v>
      </c>
      <c r="CD150" s="417">
        <v>0</v>
      </c>
      <c r="CE150" s="417">
        <v>0</v>
      </c>
      <c r="CF150" s="417">
        <v>0</v>
      </c>
      <c r="CG150" s="417">
        <v>0</v>
      </c>
      <c r="CH150" s="417">
        <v>0</v>
      </c>
      <c r="CI150" s="417">
        <v>0</v>
      </c>
      <c r="CJ150" s="417">
        <v>0</v>
      </c>
      <c r="CK150" s="417">
        <v>0</v>
      </c>
      <c r="CL150" s="417">
        <v>0</v>
      </c>
      <c r="CM150" s="420">
        <v>0</v>
      </c>
      <c r="CN150" s="420">
        <v>0</v>
      </c>
      <c r="CO150" s="420">
        <v>0</v>
      </c>
      <c r="CP150" s="420">
        <v>0</v>
      </c>
    </row>
    <row r="151" spans="1:94" s="440" customFormat="1" ht="99.95" customHeight="1" x14ac:dyDescent="0.25">
      <c r="A151" s="167">
        <v>45</v>
      </c>
      <c r="B151" s="167" t="s">
        <v>548</v>
      </c>
      <c r="C151" s="167">
        <v>4599</v>
      </c>
      <c r="D151" s="167" t="s">
        <v>1754</v>
      </c>
      <c r="E151" s="350" t="s">
        <v>1740</v>
      </c>
      <c r="F151" s="167" t="s">
        <v>1755</v>
      </c>
      <c r="G151" s="368">
        <v>72</v>
      </c>
      <c r="H151" s="351" t="s">
        <v>1893</v>
      </c>
      <c r="I151" s="378" t="s">
        <v>2077</v>
      </c>
      <c r="J151" s="148">
        <v>14</v>
      </c>
      <c r="K151" s="352" t="s">
        <v>1948</v>
      </c>
      <c r="L151" s="352" t="s">
        <v>1949</v>
      </c>
      <c r="M151" s="353" t="s">
        <v>1961</v>
      </c>
      <c r="N151" s="378" t="s">
        <v>2077</v>
      </c>
      <c r="O151" s="148">
        <v>14</v>
      </c>
      <c r="P151" s="448">
        <v>2021004250591</v>
      </c>
      <c r="Q151" s="354" t="s">
        <v>1886</v>
      </c>
      <c r="R151" s="447">
        <v>4599031</v>
      </c>
      <c r="S151" s="158" t="s">
        <v>2166</v>
      </c>
      <c r="T151" s="355" t="s">
        <v>2044</v>
      </c>
      <c r="U151" s="355" t="s">
        <v>2167</v>
      </c>
      <c r="V151" s="148">
        <v>50</v>
      </c>
      <c r="W151" s="355" t="s">
        <v>2210</v>
      </c>
      <c r="X151" s="458" t="s">
        <v>1757</v>
      </c>
      <c r="Y151" s="148" t="s">
        <v>3841</v>
      </c>
      <c r="Z151" s="148" t="s">
        <v>2965</v>
      </c>
      <c r="AA151" s="367" t="s">
        <v>4202</v>
      </c>
      <c r="AB151" s="390" t="s">
        <v>1894</v>
      </c>
      <c r="AC151" s="378" t="s">
        <v>4203</v>
      </c>
      <c r="AD151" s="352" t="s">
        <v>1534</v>
      </c>
      <c r="AE151" s="352" t="s">
        <v>1536</v>
      </c>
      <c r="AF151" s="352" t="s">
        <v>1951</v>
      </c>
      <c r="AG151" s="368" t="s">
        <v>4078</v>
      </c>
      <c r="AH151" s="368" t="s">
        <v>4204</v>
      </c>
      <c r="AI151" s="468"/>
      <c r="AJ151" s="158">
        <v>6</v>
      </c>
      <c r="AK151" s="361" t="s">
        <v>1664</v>
      </c>
      <c r="AL151" s="461">
        <v>58</v>
      </c>
      <c r="AM151" s="453">
        <v>14</v>
      </c>
      <c r="AN151" s="366" t="b">
        <f t="shared" si="15"/>
        <v>1</v>
      </c>
      <c r="AO151" s="370">
        <v>7</v>
      </c>
      <c r="AP151" s="370">
        <v>7</v>
      </c>
      <c r="AQ151" s="352">
        <v>0</v>
      </c>
      <c r="AR151" s="352">
        <v>0</v>
      </c>
      <c r="AS151" s="372" t="s">
        <v>4205</v>
      </c>
      <c r="AT151" s="148" t="s">
        <v>4129</v>
      </c>
      <c r="AU151" s="439">
        <f t="shared" si="16"/>
        <v>803148616</v>
      </c>
      <c r="AV151" s="454">
        <f t="shared" si="17"/>
        <v>0</v>
      </c>
      <c r="AW151" s="455">
        <f t="shared" si="18"/>
        <v>0</v>
      </c>
      <c r="AX151" s="456">
        <f t="shared" si="19"/>
        <v>803148616</v>
      </c>
      <c r="AY151" s="457"/>
      <c r="AZ151" s="424">
        <v>0</v>
      </c>
      <c r="BA151" s="424">
        <v>0</v>
      </c>
      <c r="BB151" s="424">
        <v>0</v>
      </c>
      <c r="BC151" s="424">
        <v>0</v>
      </c>
      <c r="BD151" s="424">
        <v>0</v>
      </c>
      <c r="BE151" s="424">
        <v>0</v>
      </c>
      <c r="BF151" s="417">
        <v>0</v>
      </c>
      <c r="BG151" s="417">
        <v>0</v>
      </c>
      <c r="BH151" s="417">
        <v>0</v>
      </c>
      <c r="BI151" s="417">
        <v>0</v>
      </c>
      <c r="BJ151" s="417">
        <v>0</v>
      </c>
      <c r="BK151" s="417">
        <v>0</v>
      </c>
      <c r="BL151" s="417">
        <v>0</v>
      </c>
      <c r="BM151" s="417">
        <v>0</v>
      </c>
      <c r="BN151" s="417">
        <v>0</v>
      </c>
      <c r="BO151" s="417">
        <v>0</v>
      </c>
      <c r="BP151" s="417">
        <v>0</v>
      </c>
      <c r="BQ151" s="417">
        <v>0</v>
      </c>
      <c r="BR151" s="417">
        <v>0</v>
      </c>
      <c r="BS151" s="417">
        <v>0</v>
      </c>
      <c r="BT151" s="417">
        <v>0</v>
      </c>
      <c r="BU151" s="417">
        <v>0</v>
      </c>
      <c r="BV151" s="417">
        <v>0</v>
      </c>
      <c r="BW151" s="417">
        <v>0</v>
      </c>
      <c r="BX151" s="417">
        <v>0</v>
      </c>
      <c r="BY151" s="417">
        <v>0</v>
      </c>
      <c r="BZ151" s="417">
        <v>0</v>
      </c>
      <c r="CA151" s="417">
        <v>0</v>
      </c>
      <c r="CB151" s="417">
        <v>0</v>
      </c>
      <c r="CC151" s="417">
        <v>0</v>
      </c>
      <c r="CD151" s="417">
        <v>0</v>
      </c>
      <c r="CE151" s="417">
        <v>0</v>
      </c>
      <c r="CF151" s="417">
        <v>0</v>
      </c>
      <c r="CG151" s="417">
        <v>0</v>
      </c>
      <c r="CH151" s="417">
        <v>0</v>
      </c>
      <c r="CI151" s="417">
        <v>0</v>
      </c>
      <c r="CJ151" s="417">
        <v>0</v>
      </c>
      <c r="CK151" s="417">
        <v>0</v>
      </c>
      <c r="CL151" s="417">
        <v>0</v>
      </c>
      <c r="CM151" s="420">
        <v>0</v>
      </c>
      <c r="CN151" s="420">
        <v>0</v>
      </c>
      <c r="CO151" s="420">
        <v>803148616</v>
      </c>
      <c r="CP151" s="420">
        <v>0</v>
      </c>
    </row>
    <row r="152" spans="1:94" s="440" customFormat="1" ht="99.95" customHeight="1" x14ac:dyDescent="0.25">
      <c r="A152" s="167">
        <v>45</v>
      </c>
      <c r="B152" s="167" t="s">
        <v>548</v>
      </c>
      <c r="C152" s="167">
        <v>4599</v>
      </c>
      <c r="D152" s="167" t="s">
        <v>1754</v>
      </c>
      <c r="E152" s="350" t="s">
        <v>1740</v>
      </c>
      <c r="F152" s="167" t="s">
        <v>1755</v>
      </c>
      <c r="G152" s="368">
        <v>164</v>
      </c>
      <c r="H152" s="351" t="s">
        <v>1979</v>
      </c>
      <c r="I152" s="378" t="s">
        <v>2077</v>
      </c>
      <c r="J152" s="148">
        <v>2</v>
      </c>
      <c r="K152" s="352" t="s">
        <v>1948</v>
      </c>
      <c r="L152" s="352" t="s">
        <v>1974</v>
      </c>
      <c r="M152" s="353" t="s">
        <v>1980</v>
      </c>
      <c r="N152" s="378" t="s">
        <v>2077</v>
      </c>
      <c r="O152" s="148">
        <v>3</v>
      </c>
      <c r="P152" s="448">
        <v>2021004250591</v>
      </c>
      <c r="Q152" s="354" t="s">
        <v>1886</v>
      </c>
      <c r="R152" s="481">
        <v>4599018</v>
      </c>
      <c r="S152" s="481" t="s">
        <v>2158</v>
      </c>
      <c r="T152" s="355" t="s">
        <v>2168</v>
      </c>
      <c r="U152" s="355" t="s">
        <v>2052</v>
      </c>
      <c r="V152" s="148">
        <v>50</v>
      </c>
      <c r="W152" s="355" t="s">
        <v>2214</v>
      </c>
      <c r="X152" s="148" t="s">
        <v>1757</v>
      </c>
      <c r="Y152" s="148" t="s">
        <v>3841</v>
      </c>
      <c r="Z152" s="148" t="s">
        <v>2965</v>
      </c>
      <c r="AA152" s="367" t="s">
        <v>4242</v>
      </c>
      <c r="AB152" s="486" t="s">
        <v>4338</v>
      </c>
      <c r="AC152" s="378" t="s">
        <v>4203</v>
      </c>
      <c r="AD152" s="352" t="s">
        <v>1518</v>
      </c>
      <c r="AE152" s="352" t="s">
        <v>1527</v>
      </c>
      <c r="AF152" s="352" t="s">
        <v>1951</v>
      </c>
      <c r="AG152" s="368" t="s">
        <v>4243</v>
      </c>
      <c r="AH152" s="368" t="s">
        <v>4244</v>
      </c>
      <c r="AI152" s="468"/>
      <c r="AJ152" s="158">
        <v>6</v>
      </c>
      <c r="AK152" s="361" t="s">
        <v>1664</v>
      </c>
      <c r="AL152" s="461">
        <v>1</v>
      </c>
      <c r="AM152" s="453">
        <v>2</v>
      </c>
      <c r="AN152" s="366" t="b">
        <f t="shared" si="15"/>
        <v>1</v>
      </c>
      <c r="AO152" s="370">
        <v>1</v>
      </c>
      <c r="AP152" s="370">
        <v>1</v>
      </c>
      <c r="AQ152" s="352">
        <v>0</v>
      </c>
      <c r="AR152" s="352">
        <v>0</v>
      </c>
      <c r="AS152" s="372" t="s">
        <v>4247</v>
      </c>
      <c r="AT152" s="148" t="s">
        <v>4129</v>
      </c>
      <c r="AU152" s="439">
        <f t="shared" si="16"/>
        <v>265124920</v>
      </c>
      <c r="AV152" s="454">
        <f t="shared" si="17"/>
        <v>265124920</v>
      </c>
      <c r="AW152" s="455">
        <f t="shared" si="18"/>
        <v>0</v>
      </c>
      <c r="AX152" s="456">
        <f t="shared" si="19"/>
        <v>0</v>
      </c>
      <c r="AY152" s="457"/>
      <c r="AZ152" s="424">
        <v>265124920</v>
      </c>
      <c r="BA152" s="424">
        <v>0</v>
      </c>
      <c r="BB152" s="424">
        <v>0</v>
      </c>
      <c r="BC152" s="424">
        <v>0</v>
      </c>
      <c r="BD152" s="424">
        <v>0</v>
      </c>
      <c r="BE152" s="424">
        <v>0</v>
      </c>
      <c r="BF152" s="417">
        <v>0</v>
      </c>
      <c r="BG152" s="417">
        <v>0</v>
      </c>
      <c r="BH152" s="417">
        <v>0</v>
      </c>
      <c r="BI152" s="417">
        <v>0</v>
      </c>
      <c r="BJ152" s="417">
        <v>0</v>
      </c>
      <c r="BK152" s="417">
        <v>0</v>
      </c>
      <c r="BL152" s="417">
        <v>0</v>
      </c>
      <c r="BM152" s="417">
        <v>0</v>
      </c>
      <c r="BN152" s="417">
        <v>0</v>
      </c>
      <c r="BO152" s="417">
        <v>0</v>
      </c>
      <c r="BP152" s="417">
        <v>0</v>
      </c>
      <c r="BQ152" s="417">
        <v>0</v>
      </c>
      <c r="BR152" s="417">
        <v>0</v>
      </c>
      <c r="BS152" s="417">
        <v>0</v>
      </c>
      <c r="BT152" s="417">
        <v>0</v>
      </c>
      <c r="BU152" s="417">
        <v>0</v>
      </c>
      <c r="BV152" s="417">
        <v>0</v>
      </c>
      <c r="BW152" s="417">
        <v>0</v>
      </c>
      <c r="BX152" s="417">
        <v>0</v>
      </c>
      <c r="BY152" s="417">
        <v>0</v>
      </c>
      <c r="BZ152" s="417">
        <v>0</v>
      </c>
      <c r="CA152" s="417">
        <v>0</v>
      </c>
      <c r="CB152" s="417">
        <v>0</v>
      </c>
      <c r="CC152" s="417">
        <v>0</v>
      </c>
      <c r="CD152" s="417">
        <v>0</v>
      </c>
      <c r="CE152" s="417">
        <v>0</v>
      </c>
      <c r="CF152" s="417">
        <v>0</v>
      </c>
      <c r="CG152" s="417">
        <v>0</v>
      </c>
      <c r="CH152" s="417">
        <v>0</v>
      </c>
      <c r="CI152" s="417">
        <v>0</v>
      </c>
      <c r="CJ152" s="417">
        <v>0</v>
      </c>
      <c r="CK152" s="417">
        <v>0</v>
      </c>
      <c r="CL152" s="417">
        <v>0</v>
      </c>
      <c r="CM152" s="420">
        <v>0</v>
      </c>
      <c r="CN152" s="420">
        <v>0</v>
      </c>
      <c r="CO152" s="420">
        <v>0</v>
      </c>
      <c r="CP152" s="420">
        <v>0</v>
      </c>
    </row>
    <row r="153" spans="1:94" s="440" customFormat="1" ht="99.95" customHeight="1" x14ac:dyDescent="0.25">
      <c r="A153" s="167">
        <v>45</v>
      </c>
      <c r="B153" s="167" t="s">
        <v>548</v>
      </c>
      <c r="C153" s="167">
        <v>4599</v>
      </c>
      <c r="D153" s="167" t="s">
        <v>1754</v>
      </c>
      <c r="E153" s="350" t="s">
        <v>1740</v>
      </c>
      <c r="F153" s="167" t="s">
        <v>1755</v>
      </c>
      <c r="G153" s="368">
        <v>164</v>
      </c>
      <c r="H153" s="351" t="s">
        <v>1979</v>
      </c>
      <c r="I153" s="378" t="s">
        <v>2077</v>
      </c>
      <c r="J153" s="148">
        <v>2</v>
      </c>
      <c r="K153" s="352" t="s">
        <v>1948</v>
      </c>
      <c r="L153" s="352" t="s">
        <v>1981</v>
      </c>
      <c r="M153" s="353" t="s">
        <v>1982</v>
      </c>
      <c r="N153" s="378" t="s">
        <v>2077</v>
      </c>
      <c r="O153" s="148">
        <v>2</v>
      </c>
      <c r="P153" s="448">
        <v>2021004250591</v>
      </c>
      <c r="Q153" s="354" t="s">
        <v>1886</v>
      </c>
      <c r="R153" s="481">
        <v>4599018</v>
      </c>
      <c r="S153" s="481" t="s">
        <v>2158</v>
      </c>
      <c r="T153" s="355" t="s">
        <v>2044</v>
      </c>
      <c r="U153" s="355" t="s">
        <v>2167</v>
      </c>
      <c r="V153" s="148">
        <v>50</v>
      </c>
      <c r="W153" s="355" t="s">
        <v>2210</v>
      </c>
      <c r="X153" s="458" t="s">
        <v>1757</v>
      </c>
      <c r="Y153" s="373"/>
      <c r="Z153" s="373"/>
      <c r="AA153" s="367" t="s">
        <v>4242</v>
      </c>
      <c r="AB153" s="390" t="s">
        <v>1908</v>
      </c>
      <c r="AC153" s="432"/>
      <c r="AD153" s="396" t="s">
        <v>1534</v>
      </c>
      <c r="AE153" s="396" t="s">
        <v>1536</v>
      </c>
      <c r="AF153" s="396" t="s">
        <v>1951</v>
      </c>
      <c r="AG153" s="374"/>
      <c r="AH153" s="374"/>
      <c r="AI153" s="468"/>
      <c r="AJ153" s="158">
        <v>6</v>
      </c>
      <c r="AK153" s="361" t="s">
        <v>1664</v>
      </c>
      <c r="AL153" s="362">
        <v>0</v>
      </c>
      <c r="AM153" s="453">
        <v>0</v>
      </c>
      <c r="AN153" s="366" t="b">
        <f t="shared" si="15"/>
        <v>1</v>
      </c>
      <c r="AO153" s="370">
        <v>0</v>
      </c>
      <c r="AP153" s="370">
        <v>0</v>
      </c>
      <c r="AQ153" s="352">
        <v>0</v>
      </c>
      <c r="AR153" s="352">
        <v>0</v>
      </c>
      <c r="AS153" s="377"/>
      <c r="AT153" s="148" t="s">
        <v>4129</v>
      </c>
      <c r="AU153" s="439">
        <f t="shared" si="16"/>
        <v>0</v>
      </c>
      <c r="AV153" s="454">
        <f t="shared" si="17"/>
        <v>0</v>
      </c>
      <c r="AW153" s="455">
        <f t="shared" si="18"/>
        <v>0</v>
      </c>
      <c r="AX153" s="456">
        <f t="shared" si="19"/>
        <v>0</v>
      </c>
      <c r="AY153" s="457"/>
      <c r="AZ153" s="424">
        <v>0</v>
      </c>
      <c r="BA153" s="424">
        <v>0</v>
      </c>
      <c r="BB153" s="424">
        <v>0</v>
      </c>
      <c r="BC153" s="424">
        <v>0</v>
      </c>
      <c r="BD153" s="424">
        <v>0</v>
      </c>
      <c r="BE153" s="424">
        <v>0</v>
      </c>
      <c r="BF153" s="417">
        <v>0</v>
      </c>
      <c r="BG153" s="417">
        <v>0</v>
      </c>
      <c r="BH153" s="417">
        <v>0</v>
      </c>
      <c r="BI153" s="417">
        <v>0</v>
      </c>
      <c r="BJ153" s="417">
        <v>0</v>
      </c>
      <c r="BK153" s="417">
        <v>0</v>
      </c>
      <c r="BL153" s="417">
        <v>0</v>
      </c>
      <c r="BM153" s="417">
        <v>0</v>
      </c>
      <c r="BN153" s="417">
        <v>0</v>
      </c>
      <c r="BO153" s="417">
        <v>0</v>
      </c>
      <c r="BP153" s="417">
        <v>0</v>
      </c>
      <c r="BQ153" s="417">
        <v>0</v>
      </c>
      <c r="BR153" s="417">
        <v>0</v>
      </c>
      <c r="BS153" s="417">
        <v>0</v>
      </c>
      <c r="BT153" s="417">
        <v>0</v>
      </c>
      <c r="BU153" s="417">
        <v>0</v>
      </c>
      <c r="BV153" s="417">
        <v>0</v>
      </c>
      <c r="BW153" s="417">
        <v>0</v>
      </c>
      <c r="BX153" s="417">
        <v>0</v>
      </c>
      <c r="BY153" s="417">
        <v>0</v>
      </c>
      <c r="BZ153" s="417">
        <v>0</v>
      </c>
      <c r="CA153" s="417">
        <v>0</v>
      </c>
      <c r="CB153" s="417">
        <v>0</v>
      </c>
      <c r="CC153" s="417">
        <v>0</v>
      </c>
      <c r="CD153" s="417">
        <v>0</v>
      </c>
      <c r="CE153" s="417">
        <v>0</v>
      </c>
      <c r="CF153" s="417">
        <v>0</v>
      </c>
      <c r="CG153" s="417">
        <v>0</v>
      </c>
      <c r="CH153" s="417">
        <v>0</v>
      </c>
      <c r="CI153" s="417">
        <v>0</v>
      </c>
      <c r="CJ153" s="417">
        <v>0</v>
      </c>
      <c r="CK153" s="417">
        <v>0</v>
      </c>
      <c r="CL153" s="417">
        <v>0</v>
      </c>
      <c r="CM153" s="420">
        <v>0</v>
      </c>
      <c r="CN153" s="420">
        <v>0</v>
      </c>
      <c r="CO153" s="420">
        <v>0</v>
      </c>
      <c r="CP153" s="420">
        <v>0</v>
      </c>
    </row>
    <row r="154" spans="1:94" s="440" customFormat="1" ht="99.95" customHeight="1" x14ac:dyDescent="0.25">
      <c r="A154" s="167">
        <v>45</v>
      </c>
      <c r="B154" s="167" t="s">
        <v>548</v>
      </c>
      <c r="C154" s="167">
        <v>4599</v>
      </c>
      <c r="D154" s="167" t="s">
        <v>1754</v>
      </c>
      <c r="E154" s="350" t="s">
        <v>1740</v>
      </c>
      <c r="F154" s="167" t="s">
        <v>1755</v>
      </c>
      <c r="G154" s="368">
        <v>164</v>
      </c>
      <c r="H154" s="351" t="s">
        <v>1979</v>
      </c>
      <c r="I154" s="378" t="s">
        <v>2077</v>
      </c>
      <c r="J154" s="148">
        <v>2</v>
      </c>
      <c r="K154" s="352" t="s">
        <v>1948</v>
      </c>
      <c r="L154" s="352" t="s">
        <v>1981</v>
      </c>
      <c r="M154" s="353" t="s">
        <v>1982</v>
      </c>
      <c r="N154" s="378" t="s">
        <v>2077</v>
      </c>
      <c r="O154" s="148">
        <v>2</v>
      </c>
      <c r="P154" s="448">
        <v>2021004250591</v>
      </c>
      <c r="Q154" s="354" t="s">
        <v>1886</v>
      </c>
      <c r="R154" s="481">
        <v>4599018</v>
      </c>
      <c r="S154" s="481" t="s">
        <v>2158</v>
      </c>
      <c r="T154" s="355" t="s">
        <v>2044</v>
      </c>
      <c r="U154" s="355" t="s">
        <v>2167</v>
      </c>
      <c r="V154" s="148">
        <v>50</v>
      </c>
      <c r="W154" s="355" t="s">
        <v>2210</v>
      </c>
      <c r="X154" s="458" t="s">
        <v>1757</v>
      </c>
      <c r="Y154" s="373"/>
      <c r="Z154" s="373"/>
      <c r="AA154" s="367" t="s">
        <v>4242</v>
      </c>
      <c r="AB154" s="390" t="s">
        <v>1909</v>
      </c>
      <c r="AC154" s="432"/>
      <c r="AD154" s="396" t="s">
        <v>1534</v>
      </c>
      <c r="AE154" s="396" t="s">
        <v>1536</v>
      </c>
      <c r="AF154" s="396" t="s">
        <v>1951</v>
      </c>
      <c r="AG154" s="374"/>
      <c r="AH154" s="374"/>
      <c r="AI154" s="468"/>
      <c r="AJ154" s="158">
        <v>6</v>
      </c>
      <c r="AK154" s="361" t="s">
        <v>1664</v>
      </c>
      <c r="AL154" s="362">
        <v>0</v>
      </c>
      <c r="AM154" s="453">
        <v>0</v>
      </c>
      <c r="AN154" s="366" t="b">
        <f t="shared" si="15"/>
        <v>1</v>
      </c>
      <c r="AO154" s="370">
        <v>0</v>
      </c>
      <c r="AP154" s="370">
        <v>0</v>
      </c>
      <c r="AQ154" s="352">
        <v>0</v>
      </c>
      <c r="AR154" s="352">
        <v>0</v>
      </c>
      <c r="AS154" s="377"/>
      <c r="AT154" s="148" t="s">
        <v>4129</v>
      </c>
      <c r="AU154" s="439">
        <f t="shared" si="16"/>
        <v>0</v>
      </c>
      <c r="AV154" s="454">
        <f t="shared" si="17"/>
        <v>0</v>
      </c>
      <c r="AW154" s="455">
        <f t="shared" si="18"/>
        <v>0</v>
      </c>
      <c r="AX154" s="456">
        <f t="shared" si="19"/>
        <v>0</v>
      </c>
      <c r="AY154" s="457"/>
      <c r="AZ154" s="428">
        <v>0</v>
      </c>
      <c r="BA154" s="424">
        <v>0</v>
      </c>
      <c r="BB154" s="424">
        <v>0</v>
      </c>
      <c r="BC154" s="424">
        <v>0</v>
      </c>
      <c r="BD154" s="424">
        <v>0</v>
      </c>
      <c r="BE154" s="424">
        <v>0</v>
      </c>
      <c r="BF154" s="417">
        <v>0</v>
      </c>
      <c r="BG154" s="417">
        <v>0</v>
      </c>
      <c r="BH154" s="417">
        <v>0</v>
      </c>
      <c r="BI154" s="417">
        <v>0</v>
      </c>
      <c r="BJ154" s="417">
        <v>0</v>
      </c>
      <c r="BK154" s="417">
        <v>0</v>
      </c>
      <c r="BL154" s="417">
        <v>0</v>
      </c>
      <c r="BM154" s="417">
        <v>0</v>
      </c>
      <c r="BN154" s="417">
        <v>0</v>
      </c>
      <c r="BO154" s="417">
        <v>0</v>
      </c>
      <c r="BP154" s="417">
        <v>0</v>
      </c>
      <c r="BQ154" s="417">
        <v>0</v>
      </c>
      <c r="BR154" s="417">
        <v>0</v>
      </c>
      <c r="BS154" s="417">
        <v>0</v>
      </c>
      <c r="BT154" s="417">
        <v>0</v>
      </c>
      <c r="BU154" s="417">
        <v>0</v>
      </c>
      <c r="BV154" s="417">
        <v>0</v>
      </c>
      <c r="BW154" s="417">
        <v>0</v>
      </c>
      <c r="BX154" s="417">
        <v>0</v>
      </c>
      <c r="BY154" s="417">
        <v>0</v>
      </c>
      <c r="BZ154" s="417">
        <v>0</v>
      </c>
      <c r="CA154" s="417">
        <v>0</v>
      </c>
      <c r="CB154" s="417">
        <v>0</v>
      </c>
      <c r="CC154" s="417">
        <v>0</v>
      </c>
      <c r="CD154" s="417">
        <v>0</v>
      </c>
      <c r="CE154" s="417">
        <v>0</v>
      </c>
      <c r="CF154" s="417">
        <v>0</v>
      </c>
      <c r="CG154" s="417">
        <v>0</v>
      </c>
      <c r="CH154" s="417">
        <v>0</v>
      </c>
      <c r="CI154" s="417">
        <v>0</v>
      </c>
      <c r="CJ154" s="417">
        <v>0</v>
      </c>
      <c r="CK154" s="417">
        <v>0</v>
      </c>
      <c r="CL154" s="417">
        <v>0</v>
      </c>
      <c r="CM154" s="420">
        <v>0</v>
      </c>
      <c r="CN154" s="420">
        <v>0</v>
      </c>
      <c r="CO154" s="420">
        <v>0</v>
      </c>
      <c r="CP154" s="420">
        <v>0</v>
      </c>
    </row>
    <row r="155" spans="1:94" s="440" customFormat="1" ht="99.95" customHeight="1" x14ac:dyDescent="0.25">
      <c r="A155" s="167">
        <v>45</v>
      </c>
      <c r="B155" s="167" t="s">
        <v>548</v>
      </c>
      <c r="C155" s="167">
        <v>4599</v>
      </c>
      <c r="D155" s="167" t="s">
        <v>1754</v>
      </c>
      <c r="E155" s="350" t="s">
        <v>1740</v>
      </c>
      <c r="F155" s="167" t="s">
        <v>1755</v>
      </c>
      <c r="G155" s="368">
        <v>164</v>
      </c>
      <c r="H155" s="351" t="s">
        <v>1979</v>
      </c>
      <c r="I155" s="378" t="s">
        <v>2077</v>
      </c>
      <c r="J155" s="148">
        <v>2</v>
      </c>
      <c r="K155" s="352" t="s">
        <v>1948</v>
      </c>
      <c r="L155" s="352" t="s">
        <v>1974</v>
      </c>
      <c r="M155" s="353" t="s">
        <v>1980</v>
      </c>
      <c r="N155" s="378" t="s">
        <v>2077</v>
      </c>
      <c r="O155" s="148">
        <v>3</v>
      </c>
      <c r="P155" s="448">
        <v>2021004250591</v>
      </c>
      <c r="Q155" s="354" t="s">
        <v>1886</v>
      </c>
      <c r="R155" s="482">
        <v>4599031</v>
      </c>
      <c r="S155" s="482" t="s">
        <v>2166</v>
      </c>
      <c r="T155" s="355" t="s">
        <v>2168</v>
      </c>
      <c r="U155" s="355" t="s">
        <v>2052</v>
      </c>
      <c r="V155" s="148">
        <v>50</v>
      </c>
      <c r="W155" s="355" t="s">
        <v>2214</v>
      </c>
      <c r="X155" s="458" t="s">
        <v>1757</v>
      </c>
      <c r="Y155" s="373"/>
      <c r="Z155" s="373"/>
      <c r="AA155" s="367" t="s">
        <v>4242</v>
      </c>
      <c r="AB155" s="390" t="s">
        <v>1888</v>
      </c>
      <c r="AC155" s="432"/>
      <c r="AD155" s="396" t="s">
        <v>1534</v>
      </c>
      <c r="AE155" s="396" t="s">
        <v>1536</v>
      </c>
      <c r="AF155" s="396" t="s">
        <v>1951</v>
      </c>
      <c r="AG155" s="374"/>
      <c r="AH155" s="374"/>
      <c r="AI155" s="468"/>
      <c r="AJ155" s="158">
        <v>6</v>
      </c>
      <c r="AK155" s="361" t="s">
        <v>1664</v>
      </c>
      <c r="AL155" s="461">
        <v>1</v>
      </c>
      <c r="AM155" s="453">
        <v>0</v>
      </c>
      <c r="AN155" s="366" t="b">
        <f t="shared" si="15"/>
        <v>1</v>
      </c>
      <c r="AO155" s="370">
        <v>0</v>
      </c>
      <c r="AP155" s="370">
        <v>0</v>
      </c>
      <c r="AQ155" s="352">
        <v>0</v>
      </c>
      <c r="AR155" s="352">
        <v>0</v>
      </c>
      <c r="AS155" s="377"/>
      <c r="AT155" s="148" t="s">
        <v>4129</v>
      </c>
      <c r="AU155" s="439">
        <f t="shared" si="16"/>
        <v>0</v>
      </c>
      <c r="AV155" s="454">
        <f t="shared" si="17"/>
        <v>0</v>
      </c>
      <c r="AW155" s="455">
        <f t="shared" si="18"/>
        <v>0</v>
      </c>
      <c r="AX155" s="456">
        <f t="shared" si="19"/>
        <v>0</v>
      </c>
      <c r="AY155" s="457"/>
      <c r="AZ155" s="424">
        <v>0</v>
      </c>
      <c r="BA155" s="424">
        <v>0</v>
      </c>
      <c r="BB155" s="424">
        <v>0</v>
      </c>
      <c r="BC155" s="424">
        <v>0</v>
      </c>
      <c r="BD155" s="424">
        <v>0</v>
      </c>
      <c r="BE155" s="424">
        <v>0</v>
      </c>
      <c r="BF155" s="417">
        <v>0</v>
      </c>
      <c r="BG155" s="417">
        <v>0</v>
      </c>
      <c r="BH155" s="417">
        <v>0</v>
      </c>
      <c r="BI155" s="417">
        <v>0</v>
      </c>
      <c r="BJ155" s="417">
        <v>0</v>
      </c>
      <c r="BK155" s="417">
        <v>0</v>
      </c>
      <c r="BL155" s="417">
        <v>0</v>
      </c>
      <c r="BM155" s="417">
        <v>0</v>
      </c>
      <c r="BN155" s="417">
        <v>0</v>
      </c>
      <c r="BO155" s="417">
        <v>0</v>
      </c>
      <c r="BP155" s="417">
        <v>0</v>
      </c>
      <c r="BQ155" s="417">
        <v>0</v>
      </c>
      <c r="BR155" s="417">
        <v>0</v>
      </c>
      <c r="BS155" s="417">
        <v>0</v>
      </c>
      <c r="BT155" s="417">
        <v>0</v>
      </c>
      <c r="BU155" s="417">
        <v>0</v>
      </c>
      <c r="BV155" s="417">
        <v>0</v>
      </c>
      <c r="BW155" s="417">
        <v>0</v>
      </c>
      <c r="BX155" s="417">
        <v>0</v>
      </c>
      <c r="BY155" s="417">
        <v>0</v>
      </c>
      <c r="BZ155" s="417">
        <v>0</v>
      </c>
      <c r="CA155" s="417">
        <v>0</v>
      </c>
      <c r="CB155" s="417">
        <v>0</v>
      </c>
      <c r="CC155" s="417">
        <v>0</v>
      </c>
      <c r="CD155" s="417">
        <v>0</v>
      </c>
      <c r="CE155" s="417">
        <v>0</v>
      </c>
      <c r="CF155" s="417">
        <v>0</v>
      </c>
      <c r="CG155" s="417">
        <v>0</v>
      </c>
      <c r="CH155" s="417">
        <v>0</v>
      </c>
      <c r="CI155" s="417">
        <v>0</v>
      </c>
      <c r="CJ155" s="417">
        <v>0</v>
      </c>
      <c r="CK155" s="417">
        <v>0</v>
      </c>
      <c r="CL155" s="417">
        <v>0</v>
      </c>
      <c r="CM155" s="420">
        <v>0</v>
      </c>
      <c r="CN155" s="420">
        <v>0</v>
      </c>
      <c r="CO155" s="420">
        <v>0</v>
      </c>
      <c r="CP155" s="420">
        <v>0</v>
      </c>
    </row>
    <row r="156" spans="1:94" s="440" customFormat="1" ht="99.95" customHeight="1" x14ac:dyDescent="0.25">
      <c r="A156" s="167">
        <v>45</v>
      </c>
      <c r="B156" s="167" t="s">
        <v>548</v>
      </c>
      <c r="C156" s="167">
        <v>4599</v>
      </c>
      <c r="D156" s="167" t="s">
        <v>1754</v>
      </c>
      <c r="E156" s="350" t="s">
        <v>1740</v>
      </c>
      <c r="F156" s="167" t="s">
        <v>1755</v>
      </c>
      <c r="G156" s="368">
        <v>164</v>
      </c>
      <c r="H156" s="351" t="s">
        <v>1979</v>
      </c>
      <c r="I156" s="378" t="s">
        <v>2077</v>
      </c>
      <c r="J156" s="148">
        <v>2</v>
      </c>
      <c r="K156" s="352" t="s">
        <v>1948</v>
      </c>
      <c r="L156" s="352" t="s">
        <v>1974</v>
      </c>
      <c r="M156" s="353" t="s">
        <v>1980</v>
      </c>
      <c r="N156" s="378" t="s">
        <v>2077</v>
      </c>
      <c r="O156" s="148">
        <v>3</v>
      </c>
      <c r="P156" s="448">
        <v>2021004250591</v>
      </c>
      <c r="Q156" s="354" t="s">
        <v>1886</v>
      </c>
      <c r="R156" s="482">
        <v>4599031</v>
      </c>
      <c r="S156" s="482" t="s">
        <v>2166</v>
      </c>
      <c r="T156" s="355" t="s">
        <v>2168</v>
      </c>
      <c r="U156" s="355" t="s">
        <v>2052</v>
      </c>
      <c r="V156" s="148">
        <v>50</v>
      </c>
      <c r="W156" s="355" t="s">
        <v>2214</v>
      </c>
      <c r="X156" s="458" t="s">
        <v>1757</v>
      </c>
      <c r="Y156" s="373"/>
      <c r="Z156" s="373"/>
      <c r="AA156" s="367" t="s">
        <v>4242</v>
      </c>
      <c r="AB156" s="390" t="s">
        <v>1887</v>
      </c>
      <c r="AC156" s="432"/>
      <c r="AD156" s="396" t="s">
        <v>1534</v>
      </c>
      <c r="AE156" s="396" t="s">
        <v>1536</v>
      </c>
      <c r="AF156" s="396" t="s">
        <v>1951</v>
      </c>
      <c r="AG156" s="374"/>
      <c r="AH156" s="374"/>
      <c r="AI156" s="468"/>
      <c r="AJ156" s="158">
        <v>6</v>
      </c>
      <c r="AK156" s="361" t="s">
        <v>1664</v>
      </c>
      <c r="AL156" s="461">
        <v>22</v>
      </c>
      <c r="AM156" s="453">
        <v>0</v>
      </c>
      <c r="AN156" s="366" t="b">
        <f t="shared" si="15"/>
        <v>1</v>
      </c>
      <c r="AO156" s="370">
        <v>0</v>
      </c>
      <c r="AP156" s="370">
        <v>0</v>
      </c>
      <c r="AQ156" s="352">
        <v>0</v>
      </c>
      <c r="AR156" s="352">
        <v>0</v>
      </c>
      <c r="AS156" s="377"/>
      <c r="AT156" s="148" t="s">
        <v>4129</v>
      </c>
      <c r="AU156" s="439">
        <f t="shared" si="16"/>
        <v>0</v>
      </c>
      <c r="AV156" s="454">
        <f t="shared" si="17"/>
        <v>0</v>
      </c>
      <c r="AW156" s="455">
        <f t="shared" si="18"/>
        <v>0</v>
      </c>
      <c r="AX156" s="456">
        <f t="shared" si="19"/>
        <v>0</v>
      </c>
      <c r="AY156" s="457"/>
      <c r="AZ156" s="424">
        <v>0</v>
      </c>
      <c r="BA156" s="424">
        <v>0</v>
      </c>
      <c r="BB156" s="424">
        <v>0</v>
      </c>
      <c r="BC156" s="424">
        <v>0</v>
      </c>
      <c r="BD156" s="424">
        <v>0</v>
      </c>
      <c r="BE156" s="424">
        <v>0</v>
      </c>
      <c r="BF156" s="417">
        <v>0</v>
      </c>
      <c r="BG156" s="417">
        <v>0</v>
      </c>
      <c r="BH156" s="417">
        <v>0</v>
      </c>
      <c r="BI156" s="417">
        <v>0</v>
      </c>
      <c r="BJ156" s="417">
        <v>0</v>
      </c>
      <c r="BK156" s="417">
        <v>0</v>
      </c>
      <c r="BL156" s="417">
        <v>0</v>
      </c>
      <c r="BM156" s="417">
        <v>0</v>
      </c>
      <c r="BN156" s="417">
        <v>0</v>
      </c>
      <c r="BO156" s="417">
        <v>0</v>
      </c>
      <c r="BP156" s="417">
        <v>0</v>
      </c>
      <c r="BQ156" s="417">
        <v>0</v>
      </c>
      <c r="BR156" s="417">
        <v>0</v>
      </c>
      <c r="BS156" s="417">
        <v>0</v>
      </c>
      <c r="BT156" s="417">
        <v>0</v>
      </c>
      <c r="BU156" s="417">
        <v>0</v>
      </c>
      <c r="BV156" s="417">
        <v>0</v>
      </c>
      <c r="BW156" s="417">
        <v>0</v>
      </c>
      <c r="BX156" s="417">
        <v>0</v>
      </c>
      <c r="BY156" s="417">
        <v>0</v>
      </c>
      <c r="BZ156" s="417">
        <v>0</v>
      </c>
      <c r="CA156" s="417">
        <v>0</v>
      </c>
      <c r="CB156" s="417">
        <v>0</v>
      </c>
      <c r="CC156" s="417">
        <v>0</v>
      </c>
      <c r="CD156" s="417">
        <v>0</v>
      </c>
      <c r="CE156" s="417">
        <v>0</v>
      </c>
      <c r="CF156" s="417">
        <v>0</v>
      </c>
      <c r="CG156" s="417">
        <v>0</v>
      </c>
      <c r="CH156" s="417">
        <v>0</v>
      </c>
      <c r="CI156" s="417">
        <v>0</v>
      </c>
      <c r="CJ156" s="417">
        <v>0</v>
      </c>
      <c r="CK156" s="417">
        <v>0</v>
      </c>
      <c r="CL156" s="417">
        <v>0</v>
      </c>
      <c r="CM156" s="420">
        <v>0</v>
      </c>
      <c r="CN156" s="420">
        <v>0</v>
      </c>
      <c r="CO156" s="420">
        <v>0</v>
      </c>
      <c r="CP156" s="420">
        <v>0</v>
      </c>
    </row>
    <row r="157" spans="1:94" s="440" customFormat="1" ht="99.95" customHeight="1" x14ac:dyDescent="0.25">
      <c r="A157" s="167">
        <v>45</v>
      </c>
      <c r="B157" s="167" t="s">
        <v>548</v>
      </c>
      <c r="C157" s="167">
        <v>4599</v>
      </c>
      <c r="D157" s="167" t="s">
        <v>1754</v>
      </c>
      <c r="E157" s="350" t="s">
        <v>1740</v>
      </c>
      <c r="F157" s="167" t="s">
        <v>1755</v>
      </c>
      <c r="G157" s="368">
        <v>164</v>
      </c>
      <c r="H157" s="351" t="s">
        <v>1979</v>
      </c>
      <c r="I157" s="378" t="s">
        <v>2077</v>
      </c>
      <c r="J157" s="148">
        <v>2</v>
      </c>
      <c r="K157" s="352" t="s">
        <v>1948</v>
      </c>
      <c r="L157" s="352" t="s">
        <v>1981</v>
      </c>
      <c r="M157" s="353" t="s">
        <v>1982</v>
      </c>
      <c r="N157" s="378" t="s">
        <v>2077</v>
      </c>
      <c r="O157" s="148">
        <v>2</v>
      </c>
      <c r="P157" s="448">
        <v>2021004250591</v>
      </c>
      <c r="Q157" s="354" t="s">
        <v>1886</v>
      </c>
      <c r="R157" s="482">
        <v>4599031</v>
      </c>
      <c r="S157" s="482" t="s">
        <v>2166</v>
      </c>
      <c r="T157" s="355" t="s">
        <v>2044</v>
      </c>
      <c r="U157" s="355" t="s">
        <v>2167</v>
      </c>
      <c r="V157" s="148">
        <v>50</v>
      </c>
      <c r="W157" s="355" t="s">
        <v>2210</v>
      </c>
      <c r="X157" s="148" t="s">
        <v>1757</v>
      </c>
      <c r="Y157" s="148" t="s">
        <v>3841</v>
      </c>
      <c r="Z157" s="148" t="s">
        <v>2965</v>
      </c>
      <c r="AA157" s="367" t="s">
        <v>4242</v>
      </c>
      <c r="AB157" s="485" t="s">
        <v>4334</v>
      </c>
      <c r="AC157" s="378" t="s">
        <v>4203</v>
      </c>
      <c r="AD157" s="352" t="s">
        <v>1534</v>
      </c>
      <c r="AE157" s="352" t="s">
        <v>1536</v>
      </c>
      <c r="AF157" s="352" t="s">
        <v>1951</v>
      </c>
      <c r="AG157" s="368" t="s">
        <v>4078</v>
      </c>
      <c r="AH157" s="368" t="s">
        <v>4227</v>
      </c>
      <c r="AI157" s="468"/>
      <c r="AJ157" s="158">
        <v>6</v>
      </c>
      <c r="AK157" s="361" t="s">
        <v>1664</v>
      </c>
      <c r="AL157" s="461">
        <v>0</v>
      </c>
      <c r="AM157" s="453">
        <v>3</v>
      </c>
      <c r="AN157" s="366" t="b">
        <f t="shared" si="15"/>
        <v>1</v>
      </c>
      <c r="AO157" s="370">
        <v>0</v>
      </c>
      <c r="AP157" s="370">
        <v>3</v>
      </c>
      <c r="AQ157" s="352">
        <v>0</v>
      </c>
      <c r="AR157" s="352">
        <v>0</v>
      </c>
      <c r="AS157" s="372" t="s">
        <v>4246</v>
      </c>
      <c r="AT157" s="148" t="s">
        <v>4129</v>
      </c>
      <c r="AU157" s="439">
        <f t="shared" si="16"/>
        <v>71670936</v>
      </c>
      <c r="AV157" s="454">
        <f t="shared" si="17"/>
        <v>71670936</v>
      </c>
      <c r="AW157" s="455">
        <f t="shared" si="18"/>
        <v>0</v>
      </c>
      <c r="AX157" s="456">
        <f t="shared" si="19"/>
        <v>0</v>
      </c>
      <c r="AY157" s="457"/>
      <c r="AZ157" s="484">
        <v>71670936</v>
      </c>
      <c r="BA157" s="424">
        <v>0</v>
      </c>
      <c r="BB157" s="424">
        <v>0</v>
      </c>
      <c r="BC157" s="424">
        <v>0</v>
      </c>
      <c r="BD157" s="424">
        <v>0</v>
      </c>
      <c r="BE157" s="424">
        <v>0</v>
      </c>
      <c r="BF157" s="417">
        <v>0</v>
      </c>
      <c r="BG157" s="417">
        <v>0</v>
      </c>
      <c r="BH157" s="417">
        <v>0</v>
      </c>
      <c r="BI157" s="417">
        <v>0</v>
      </c>
      <c r="BJ157" s="417">
        <v>0</v>
      </c>
      <c r="BK157" s="417">
        <v>0</v>
      </c>
      <c r="BL157" s="417">
        <v>0</v>
      </c>
      <c r="BM157" s="417">
        <v>0</v>
      </c>
      <c r="BN157" s="417">
        <v>0</v>
      </c>
      <c r="BO157" s="417">
        <v>0</v>
      </c>
      <c r="BP157" s="417">
        <v>0</v>
      </c>
      <c r="BQ157" s="417">
        <v>0</v>
      </c>
      <c r="BR157" s="417">
        <v>0</v>
      </c>
      <c r="BS157" s="417">
        <v>0</v>
      </c>
      <c r="BT157" s="417">
        <v>0</v>
      </c>
      <c r="BU157" s="417">
        <v>0</v>
      </c>
      <c r="BV157" s="417">
        <v>0</v>
      </c>
      <c r="BW157" s="417">
        <v>0</v>
      </c>
      <c r="BX157" s="417">
        <v>0</v>
      </c>
      <c r="BY157" s="417">
        <v>0</v>
      </c>
      <c r="BZ157" s="417">
        <v>0</v>
      </c>
      <c r="CA157" s="417">
        <v>0</v>
      </c>
      <c r="CB157" s="417">
        <v>0</v>
      </c>
      <c r="CC157" s="417">
        <v>0</v>
      </c>
      <c r="CD157" s="417">
        <v>0</v>
      </c>
      <c r="CE157" s="417">
        <v>0</v>
      </c>
      <c r="CF157" s="417">
        <v>0</v>
      </c>
      <c r="CG157" s="417">
        <v>0</v>
      </c>
      <c r="CH157" s="417">
        <v>0</v>
      </c>
      <c r="CI157" s="417">
        <v>0</v>
      </c>
      <c r="CJ157" s="417">
        <v>0</v>
      </c>
      <c r="CK157" s="417">
        <v>0</v>
      </c>
      <c r="CL157" s="417">
        <v>0</v>
      </c>
      <c r="CM157" s="420">
        <v>0</v>
      </c>
      <c r="CN157" s="420">
        <v>0</v>
      </c>
      <c r="CO157" s="420">
        <v>0</v>
      </c>
      <c r="CP157" s="420">
        <v>0</v>
      </c>
    </row>
    <row r="158" spans="1:94" s="440" customFormat="1" ht="99.95" customHeight="1" x14ac:dyDescent="0.25">
      <c r="A158" s="167">
        <v>45</v>
      </c>
      <c r="B158" s="167" t="s">
        <v>548</v>
      </c>
      <c r="C158" s="167">
        <v>4599</v>
      </c>
      <c r="D158" s="167" t="s">
        <v>1754</v>
      </c>
      <c r="E158" s="350" t="s">
        <v>1740</v>
      </c>
      <c r="F158" s="167" t="s">
        <v>1755</v>
      </c>
      <c r="G158" s="368">
        <v>164</v>
      </c>
      <c r="H158" s="351" t="s">
        <v>1979</v>
      </c>
      <c r="I158" s="378" t="s">
        <v>2077</v>
      </c>
      <c r="J158" s="148">
        <v>2</v>
      </c>
      <c r="K158" s="352" t="s">
        <v>1948</v>
      </c>
      <c r="L158" s="352" t="s">
        <v>1974</v>
      </c>
      <c r="M158" s="353" t="s">
        <v>1980</v>
      </c>
      <c r="N158" s="378" t="s">
        <v>2077</v>
      </c>
      <c r="O158" s="148">
        <v>3</v>
      </c>
      <c r="P158" s="448">
        <v>2021004250591</v>
      </c>
      <c r="Q158" s="354" t="s">
        <v>1886</v>
      </c>
      <c r="R158" s="482">
        <v>4599031</v>
      </c>
      <c r="S158" s="482" t="s">
        <v>2166</v>
      </c>
      <c r="T158" s="355" t="s">
        <v>2168</v>
      </c>
      <c r="U158" s="355" t="s">
        <v>2052</v>
      </c>
      <c r="V158" s="148">
        <v>50</v>
      </c>
      <c r="W158" s="355" t="s">
        <v>2214</v>
      </c>
      <c r="X158" s="458" t="s">
        <v>1757</v>
      </c>
      <c r="Y158" s="373"/>
      <c r="Z158" s="373"/>
      <c r="AA158" s="367" t="s">
        <v>4242</v>
      </c>
      <c r="AB158" s="390" t="s">
        <v>1904</v>
      </c>
      <c r="AC158" s="432"/>
      <c r="AD158" s="396" t="s">
        <v>1518</v>
      </c>
      <c r="AE158" s="396" t="s">
        <v>1528</v>
      </c>
      <c r="AF158" s="396" t="s">
        <v>1951</v>
      </c>
      <c r="AG158" s="374"/>
      <c r="AH158" s="374"/>
      <c r="AI158" s="468"/>
      <c r="AJ158" s="158">
        <v>6</v>
      </c>
      <c r="AK158" s="361" t="s">
        <v>1664</v>
      </c>
      <c r="AL158" s="461">
        <v>20</v>
      </c>
      <c r="AM158" s="453">
        <v>0</v>
      </c>
      <c r="AN158" s="366" t="b">
        <f t="shared" si="15"/>
        <v>1</v>
      </c>
      <c r="AO158" s="370">
        <v>0</v>
      </c>
      <c r="AP158" s="370">
        <v>0</v>
      </c>
      <c r="AQ158" s="352">
        <v>0</v>
      </c>
      <c r="AR158" s="352">
        <v>0</v>
      </c>
      <c r="AS158" s="377"/>
      <c r="AT158" s="148" t="s">
        <v>4129</v>
      </c>
      <c r="AU158" s="439">
        <f t="shared" si="16"/>
        <v>0</v>
      </c>
      <c r="AV158" s="454">
        <f t="shared" si="17"/>
        <v>0</v>
      </c>
      <c r="AW158" s="455">
        <f t="shared" si="18"/>
        <v>0</v>
      </c>
      <c r="AX158" s="456">
        <f t="shared" si="19"/>
        <v>0</v>
      </c>
      <c r="AY158" s="457"/>
      <c r="AZ158" s="424">
        <v>0</v>
      </c>
      <c r="BA158" s="424">
        <v>0</v>
      </c>
      <c r="BB158" s="424">
        <v>0</v>
      </c>
      <c r="BC158" s="424">
        <v>0</v>
      </c>
      <c r="BD158" s="424">
        <v>0</v>
      </c>
      <c r="BE158" s="424">
        <v>0</v>
      </c>
      <c r="BF158" s="417">
        <v>0</v>
      </c>
      <c r="BG158" s="417">
        <v>0</v>
      </c>
      <c r="BH158" s="417">
        <v>0</v>
      </c>
      <c r="BI158" s="417">
        <v>0</v>
      </c>
      <c r="BJ158" s="417">
        <v>0</v>
      </c>
      <c r="BK158" s="417">
        <v>0</v>
      </c>
      <c r="BL158" s="417">
        <v>0</v>
      </c>
      <c r="BM158" s="417">
        <v>0</v>
      </c>
      <c r="BN158" s="417">
        <v>0</v>
      </c>
      <c r="BO158" s="417">
        <v>0</v>
      </c>
      <c r="BP158" s="417">
        <v>0</v>
      </c>
      <c r="BQ158" s="417">
        <v>0</v>
      </c>
      <c r="BR158" s="417">
        <v>0</v>
      </c>
      <c r="BS158" s="417">
        <v>0</v>
      </c>
      <c r="BT158" s="417">
        <v>0</v>
      </c>
      <c r="BU158" s="417">
        <v>0</v>
      </c>
      <c r="BV158" s="417">
        <v>0</v>
      </c>
      <c r="BW158" s="417">
        <v>0</v>
      </c>
      <c r="BX158" s="417">
        <v>0</v>
      </c>
      <c r="BY158" s="417">
        <v>0</v>
      </c>
      <c r="BZ158" s="417">
        <v>0</v>
      </c>
      <c r="CA158" s="417">
        <v>0</v>
      </c>
      <c r="CB158" s="417">
        <v>0</v>
      </c>
      <c r="CC158" s="417">
        <v>0</v>
      </c>
      <c r="CD158" s="417">
        <v>0</v>
      </c>
      <c r="CE158" s="417">
        <v>0</v>
      </c>
      <c r="CF158" s="417">
        <v>0</v>
      </c>
      <c r="CG158" s="417">
        <v>0</v>
      </c>
      <c r="CH158" s="417">
        <v>0</v>
      </c>
      <c r="CI158" s="417">
        <v>0</v>
      </c>
      <c r="CJ158" s="417">
        <v>0</v>
      </c>
      <c r="CK158" s="417">
        <v>0</v>
      </c>
      <c r="CL158" s="417">
        <v>0</v>
      </c>
      <c r="CM158" s="420">
        <v>0</v>
      </c>
      <c r="CN158" s="420">
        <v>0</v>
      </c>
      <c r="CO158" s="420">
        <v>0</v>
      </c>
      <c r="CP158" s="420">
        <v>0</v>
      </c>
    </row>
    <row r="159" spans="1:94" s="440" customFormat="1" ht="99.95" customHeight="1" x14ac:dyDescent="0.25">
      <c r="A159" s="167">
        <v>45</v>
      </c>
      <c r="B159" s="167" t="s">
        <v>548</v>
      </c>
      <c r="C159" s="167">
        <v>4599</v>
      </c>
      <c r="D159" s="167" t="s">
        <v>1754</v>
      </c>
      <c r="E159" s="350" t="s">
        <v>1740</v>
      </c>
      <c r="F159" s="167" t="s">
        <v>1755</v>
      </c>
      <c r="G159" s="368">
        <v>178</v>
      </c>
      <c r="H159" s="351" t="s">
        <v>1895</v>
      </c>
      <c r="I159" s="378" t="s">
        <v>2077</v>
      </c>
      <c r="J159" s="148">
        <v>20</v>
      </c>
      <c r="K159" s="352" t="s">
        <v>1948</v>
      </c>
      <c r="L159" s="352" t="s">
        <v>1983</v>
      </c>
      <c r="M159" s="353" t="s">
        <v>1984</v>
      </c>
      <c r="N159" s="378" t="s">
        <v>2077</v>
      </c>
      <c r="O159" s="148">
        <v>20</v>
      </c>
      <c r="P159" s="448">
        <v>2021004250591</v>
      </c>
      <c r="Q159" s="354" t="s">
        <v>1886</v>
      </c>
      <c r="R159" s="447">
        <v>4599031</v>
      </c>
      <c r="S159" s="158" t="s">
        <v>2166</v>
      </c>
      <c r="T159" s="355" t="s">
        <v>2044</v>
      </c>
      <c r="U159" s="355" t="s">
        <v>2167</v>
      </c>
      <c r="V159" s="148">
        <v>50</v>
      </c>
      <c r="W159" s="355" t="s">
        <v>2210</v>
      </c>
      <c r="X159" s="458" t="s">
        <v>1757</v>
      </c>
      <c r="Y159" s="148" t="s">
        <v>3841</v>
      </c>
      <c r="Z159" s="148" t="s">
        <v>2965</v>
      </c>
      <c r="AA159" s="367" t="s">
        <v>4248</v>
      </c>
      <c r="AB159" s="390" t="s">
        <v>1896</v>
      </c>
      <c r="AC159" s="378" t="s">
        <v>4203</v>
      </c>
      <c r="AD159" s="352" t="s">
        <v>1534</v>
      </c>
      <c r="AE159" s="352" t="s">
        <v>1536</v>
      </c>
      <c r="AF159" s="352" t="s">
        <v>1951</v>
      </c>
      <c r="AG159" s="368" t="s">
        <v>4249</v>
      </c>
      <c r="AH159" s="368" t="s">
        <v>4244</v>
      </c>
      <c r="AI159" s="468"/>
      <c r="AJ159" s="158">
        <v>6</v>
      </c>
      <c r="AK159" s="361" t="s">
        <v>1664</v>
      </c>
      <c r="AL159" s="461">
        <v>22</v>
      </c>
      <c r="AM159" s="453">
        <v>20</v>
      </c>
      <c r="AN159" s="366" t="b">
        <f t="shared" ref="AN159:AN160" si="20">_xlfn.IFNA(+AO159+AP159+AQ159+AR159=AM159,"ERROR")</f>
        <v>1</v>
      </c>
      <c r="AO159" s="370">
        <v>10</v>
      </c>
      <c r="AP159" s="370">
        <v>10</v>
      </c>
      <c r="AQ159" s="352">
        <v>0</v>
      </c>
      <c r="AR159" s="352">
        <v>0</v>
      </c>
      <c r="AS159" s="372" t="s">
        <v>4250</v>
      </c>
      <c r="AT159" s="148" t="s">
        <v>4129</v>
      </c>
      <c r="AU159" s="439">
        <f t="shared" ref="AU159:AU160" si="21">+AV159+AW159+AX159</f>
        <v>160698032</v>
      </c>
      <c r="AV159" s="454">
        <f t="shared" si="17"/>
        <v>160698032</v>
      </c>
      <c r="AW159" s="455">
        <f t="shared" si="18"/>
        <v>0</v>
      </c>
      <c r="AX159" s="456">
        <f t="shared" si="19"/>
        <v>0</v>
      </c>
      <c r="AY159" s="457"/>
      <c r="AZ159" s="424">
        <v>160698032</v>
      </c>
      <c r="BA159" s="424">
        <v>0</v>
      </c>
      <c r="BB159" s="424">
        <v>0</v>
      </c>
      <c r="BC159" s="424">
        <v>0</v>
      </c>
      <c r="BD159" s="424">
        <v>0</v>
      </c>
      <c r="BE159" s="424">
        <v>0</v>
      </c>
      <c r="BF159" s="417">
        <v>0</v>
      </c>
      <c r="BG159" s="417">
        <v>0</v>
      </c>
      <c r="BH159" s="417">
        <v>0</v>
      </c>
      <c r="BI159" s="417">
        <v>0</v>
      </c>
      <c r="BJ159" s="417">
        <v>0</v>
      </c>
      <c r="BK159" s="417">
        <v>0</v>
      </c>
      <c r="BL159" s="417">
        <v>0</v>
      </c>
      <c r="BM159" s="417">
        <v>0</v>
      </c>
      <c r="BN159" s="417">
        <v>0</v>
      </c>
      <c r="BO159" s="417">
        <v>0</v>
      </c>
      <c r="BP159" s="417">
        <v>0</v>
      </c>
      <c r="BQ159" s="417">
        <v>0</v>
      </c>
      <c r="BR159" s="417">
        <v>0</v>
      </c>
      <c r="BS159" s="417">
        <v>0</v>
      </c>
      <c r="BT159" s="417">
        <v>0</v>
      </c>
      <c r="BU159" s="417">
        <v>0</v>
      </c>
      <c r="BV159" s="417">
        <v>0</v>
      </c>
      <c r="BW159" s="417">
        <v>0</v>
      </c>
      <c r="BX159" s="417">
        <v>0</v>
      </c>
      <c r="BY159" s="417">
        <v>0</v>
      </c>
      <c r="BZ159" s="417">
        <v>0</v>
      </c>
      <c r="CA159" s="417">
        <v>0</v>
      </c>
      <c r="CB159" s="417">
        <v>0</v>
      </c>
      <c r="CC159" s="417">
        <v>0</v>
      </c>
      <c r="CD159" s="417">
        <v>0</v>
      </c>
      <c r="CE159" s="417">
        <v>0</v>
      </c>
      <c r="CF159" s="417">
        <v>0</v>
      </c>
      <c r="CG159" s="417">
        <v>0</v>
      </c>
      <c r="CH159" s="417">
        <v>0</v>
      </c>
      <c r="CI159" s="417">
        <v>0</v>
      </c>
      <c r="CJ159" s="417">
        <v>0</v>
      </c>
      <c r="CK159" s="417">
        <v>0</v>
      </c>
      <c r="CL159" s="417">
        <v>0</v>
      </c>
      <c r="CM159" s="420">
        <v>0</v>
      </c>
      <c r="CN159" s="420">
        <v>0</v>
      </c>
      <c r="CO159" s="420">
        <v>0</v>
      </c>
      <c r="CP159" s="420">
        <v>0</v>
      </c>
    </row>
    <row r="160" spans="1:94" s="440" customFormat="1" ht="99.95" customHeight="1" x14ac:dyDescent="0.25">
      <c r="A160" s="167">
        <v>45</v>
      </c>
      <c r="B160" s="167" t="s">
        <v>548</v>
      </c>
      <c r="C160" s="167">
        <v>4599</v>
      </c>
      <c r="D160" s="167" t="s">
        <v>1754</v>
      </c>
      <c r="E160" s="350" t="s">
        <v>1740</v>
      </c>
      <c r="F160" s="167" t="s">
        <v>1755</v>
      </c>
      <c r="G160" s="368">
        <v>178</v>
      </c>
      <c r="H160" s="351" t="s">
        <v>1895</v>
      </c>
      <c r="I160" s="378" t="s">
        <v>2077</v>
      </c>
      <c r="J160" s="148">
        <v>20</v>
      </c>
      <c r="K160" s="352" t="s">
        <v>1948</v>
      </c>
      <c r="L160" s="352" t="s">
        <v>1983</v>
      </c>
      <c r="M160" s="353" t="s">
        <v>1984</v>
      </c>
      <c r="N160" s="378" t="s">
        <v>2077</v>
      </c>
      <c r="O160" s="148">
        <v>20</v>
      </c>
      <c r="P160" s="448">
        <v>2021004250591</v>
      </c>
      <c r="Q160" s="354" t="s">
        <v>1886</v>
      </c>
      <c r="R160" s="447">
        <v>4599031</v>
      </c>
      <c r="S160" s="158" t="s">
        <v>2166</v>
      </c>
      <c r="T160" s="355" t="s">
        <v>2044</v>
      </c>
      <c r="U160" s="355" t="s">
        <v>2167</v>
      </c>
      <c r="V160" s="148">
        <v>50</v>
      </c>
      <c r="W160" s="355" t="s">
        <v>2210</v>
      </c>
      <c r="X160" s="458" t="s">
        <v>1757</v>
      </c>
      <c r="Y160" s="148" t="s">
        <v>3841</v>
      </c>
      <c r="Z160" s="148" t="s">
        <v>2965</v>
      </c>
      <c r="AA160" s="367" t="s">
        <v>4248</v>
      </c>
      <c r="AB160" s="390" t="s">
        <v>1985</v>
      </c>
      <c r="AC160" s="378" t="s">
        <v>4203</v>
      </c>
      <c r="AD160" s="352" t="s">
        <v>1534</v>
      </c>
      <c r="AE160" s="352" t="s">
        <v>1536</v>
      </c>
      <c r="AF160" s="352" t="s">
        <v>1951</v>
      </c>
      <c r="AG160" s="368" t="s">
        <v>4249</v>
      </c>
      <c r="AH160" s="368" t="s">
        <v>4244</v>
      </c>
      <c r="AI160" s="468"/>
      <c r="AJ160" s="158">
        <v>6</v>
      </c>
      <c r="AK160" s="361" t="s">
        <v>1664</v>
      </c>
      <c r="AL160" s="461">
        <v>22</v>
      </c>
      <c r="AM160" s="453">
        <v>20</v>
      </c>
      <c r="AN160" s="366" t="b">
        <f t="shared" si="20"/>
        <v>1</v>
      </c>
      <c r="AO160" s="370">
        <v>10</v>
      </c>
      <c r="AP160" s="370">
        <v>10</v>
      </c>
      <c r="AQ160" s="352">
        <v>0</v>
      </c>
      <c r="AR160" s="352">
        <v>0</v>
      </c>
      <c r="AS160" s="372" t="s">
        <v>4251</v>
      </c>
      <c r="AT160" s="148" t="s">
        <v>4129</v>
      </c>
      <c r="AU160" s="439">
        <f t="shared" si="21"/>
        <v>125688576</v>
      </c>
      <c r="AV160" s="454">
        <f t="shared" si="17"/>
        <v>104688576</v>
      </c>
      <c r="AW160" s="455">
        <f t="shared" si="18"/>
        <v>0</v>
      </c>
      <c r="AX160" s="456">
        <f t="shared" si="19"/>
        <v>21000000</v>
      </c>
      <c r="AY160" s="457"/>
      <c r="AZ160" s="424">
        <v>104688576</v>
      </c>
      <c r="BA160" s="424">
        <v>0</v>
      </c>
      <c r="BB160" s="424">
        <v>0</v>
      </c>
      <c r="BC160" s="424">
        <v>0</v>
      </c>
      <c r="BD160" s="424">
        <v>0</v>
      </c>
      <c r="BE160" s="424">
        <v>0</v>
      </c>
      <c r="BF160" s="417">
        <v>0</v>
      </c>
      <c r="BG160" s="417">
        <v>0</v>
      </c>
      <c r="BH160" s="417">
        <v>0</v>
      </c>
      <c r="BI160" s="417">
        <v>0</v>
      </c>
      <c r="BJ160" s="417">
        <v>0</v>
      </c>
      <c r="BK160" s="417">
        <v>0</v>
      </c>
      <c r="BL160" s="417">
        <v>0</v>
      </c>
      <c r="BM160" s="417">
        <v>0</v>
      </c>
      <c r="BN160" s="417">
        <v>0</v>
      </c>
      <c r="BO160" s="417">
        <v>0</v>
      </c>
      <c r="BP160" s="417">
        <v>0</v>
      </c>
      <c r="BQ160" s="417">
        <v>0</v>
      </c>
      <c r="BR160" s="417">
        <v>0</v>
      </c>
      <c r="BS160" s="417">
        <v>0</v>
      </c>
      <c r="BT160" s="417">
        <v>0</v>
      </c>
      <c r="BU160" s="417">
        <v>0</v>
      </c>
      <c r="BV160" s="417">
        <v>0</v>
      </c>
      <c r="BW160" s="417">
        <v>0</v>
      </c>
      <c r="BX160" s="417">
        <v>0</v>
      </c>
      <c r="BY160" s="417">
        <v>0</v>
      </c>
      <c r="BZ160" s="417">
        <v>0</v>
      </c>
      <c r="CA160" s="417">
        <v>0</v>
      </c>
      <c r="CB160" s="417">
        <v>0</v>
      </c>
      <c r="CC160" s="417">
        <v>0</v>
      </c>
      <c r="CD160" s="417">
        <v>0</v>
      </c>
      <c r="CE160" s="417">
        <v>0</v>
      </c>
      <c r="CF160" s="417">
        <v>0</v>
      </c>
      <c r="CG160" s="417">
        <v>0</v>
      </c>
      <c r="CH160" s="417">
        <v>0</v>
      </c>
      <c r="CI160" s="417">
        <v>0</v>
      </c>
      <c r="CJ160" s="417">
        <v>0</v>
      </c>
      <c r="CK160" s="417">
        <v>0</v>
      </c>
      <c r="CL160" s="417">
        <v>0</v>
      </c>
      <c r="CM160" s="420">
        <v>0</v>
      </c>
      <c r="CN160" s="420">
        <v>0</v>
      </c>
      <c r="CO160" s="420">
        <v>21000000</v>
      </c>
      <c r="CP160" s="420">
        <v>0</v>
      </c>
    </row>
    <row r="161" spans="1:94" s="440" customFormat="1" ht="99.95" customHeight="1" x14ac:dyDescent="0.25">
      <c r="A161" s="167">
        <v>19</v>
      </c>
      <c r="B161" s="167" t="s">
        <v>30</v>
      </c>
      <c r="C161" s="167">
        <v>1903</v>
      </c>
      <c r="D161" s="167" t="s">
        <v>1816</v>
      </c>
      <c r="E161" s="350" t="s">
        <v>33</v>
      </c>
      <c r="F161" s="167" t="s">
        <v>1659</v>
      </c>
      <c r="G161" s="368">
        <v>289</v>
      </c>
      <c r="H161" s="351" t="s">
        <v>1041</v>
      </c>
      <c r="I161" s="378" t="s">
        <v>2077</v>
      </c>
      <c r="J161" s="148">
        <v>7</v>
      </c>
      <c r="K161" s="352" t="s">
        <v>1986</v>
      </c>
      <c r="L161" s="352" t="s">
        <v>1987</v>
      </c>
      <c r="M161" s="353" t="s">
        <v>1988</v>
      </c>
      <c r="N161" s="378" t="s">
        <v>2077</v>
      </c>
      <c r="O161" s="148">
        <v>7</v>
      </c>
      <c r="P161" s="448">
        <v>2021004250588</v>
      </c>
      <c r="Q161" s="354" t="s">
        <v>1818</v>
      </c>
      <c r="R161" s="447">
        <v>1903035</v>
      </c>
      <c r="S161" s="158" t="s">
        <v>2161</v>
      </c>
      <c r="T161" s="355" t="s">
        <v>2162</v>
      </c>
      <c r="U161" s="355" t="s">
        <v>2163</v>
      </c>
      <c r="V161" s="148">
        <v>102</v>
      </c>
      <c r="W161" s="355" t="s">
        <v>2216</v>
      </c>
      <c r="X161" s="458" t="s">
        <v>1757</v>
      </c>
      <c r="Y161" s="148" t="s">
        <v>3841</v>
      </c>
      <c r="Z161" s="148" t="s">
        <v>2965</v>
      </c>
      <c r="AA161" s="367" t="s">
        <v>4281</v>
      </c>
      <c r="AB161" s="390" t="s">
        <v>1828</v>
      </c>
      <c r="AC161" s="378" t="s">
        <v>4133</v>
      </c>
      <c r="AD161" s="352" t="s">
        <v>1534</v>
      </c>
      <c r="AE161" s="352" t="s">
        <v>1547</v>
      </c>
      <c r="AF161" s="352" t="s">
        <v>1989</v>
      </c>
      <c r="AG161" s="368" t="s">
        <v>4078</v>
      </c>
      <c r="AH161" s="368" t="s">
        <v>4282</v>
      </c>
      <c r="AI161" s="468"/>
      <c r="AJ161" s="158">
        <v>6</v>
      </c>
      <c r="AK161" s="363" t="s">
        <v>1666</v>
      </c>
      <c r="AL161" s="362">
        <v>100</v>
      </c>
      <c r="AM161" s="453">
        <v>100</v>
      </c>
      <c r="AN161" s="366" t="b">
        <f t="shared" ref="AN161:AN173" si="22">_xlfn.IFNA(+AO161+AP161+AQ161+AR161=AM161,"ERROR")</f>
        <v>1</v>
      </c>
      <c r="AO161" s="370">
        <v>50</v>
      </c>
      <c r="AP161" s="370">
        <v>50</v>
      </c>
      <c r="AQ161" s="352">
        <v>0</v>
      </c>
      <c r="AR161" s="352">
        <v>0</v>
      </c>
      <c r="AS161" s="372" t="s">
        <v>4283</v>
      </c>
      <c r="AT161" s="148" t="s">
        <v>4129</v>
      </c>
      <c r="AU161" s="439">
        <f t="shared" ref="AU161:AU173" si="23">+AV161+AW161+AX161</f>
        <v>1480812320</v>
      </c>
      <c r="AV161" s="454">
        <f t="shared" ref="AV161:AV173" si="24">+AZ161+BB161+BC161+BD161+BE161+BA161</f>
        <v>0</v>
      </c>
      <c r="AW161" s="455">
        <f t="shared" ref="AW161:AW173" si="25">SUM(BF161:CL161)</f>
        <v>0</v>
      </c>
      <c r="AX161" s="456">
        <f t="shared" ref="AX161:AX173" si="26">+CM161+CN161+CO161+CP161</f>
        <v>1480812320</v>
      </c>
      <c r="AY161" s="457"/>
      <c r="AZ161" s="424">
        <v>0</v>
      </c>
      <c r="BA161" s="424">
        <v>0</v>
      </c>
      <c r="BB161" s="424">
        <v>0</v>
      </c>
      <c r="BC161" s="424">
        <v>0</v>
      </c>
      <c r="BD161" s="424">
        <v>0</v>
      </c>
      <c r="BE161" s="424">
        <v>0</v>
      </c>
      <c r="BF161" s="417">
        <v>0</v>
      </c>
      <c r="BG161" s="417">
        <v>0</v>
      </c>
      <c r="BH161" s="417">
        <v>0</v>
      </c>
      <c r="BI161" s="417">
        <v>0</v>
      </c>
      <c r="BJ161" s="417">
        <v>0</v>
      </c>
      <c r="BK161" s="417">
        <v>0</v>
      </c>
      <c r="BL161" s="417">
        <v>0</v>
      </c>
      <c r="BM161" s="417">
        <v>0</v>
      </c>
      <c r="BN161" s="417">
        <v>0</v>
      </c>
      <c r="BO161" s="417">
        <v>0</v>
      </c>
      <c r="BP161" s="417">
        <v>0</v>
      </c>
      <c r="BQ161" s="417">
        <v>0</v>
      </c>
      <c r="BR161" s="417">
        <v>0</v>
      </c>
      <c r="BS161" s="417">
        <v>0</v>
      </c>
      <c r="BT161" s="417">
        <v>0</v>
      </c>
      <c r="BU161" s="417">
        <v>0</v>
      </c>
      <c r="BV161" s="417">
        <v>0</v>
      </c>
      <c r="BW161" s="417">
        <v>0</v>
      </c>
      <c r="BX161" s="417">
        <v>0</v>
      </c>
      <c r="BY161" s="417">
        <v>0</v>
      </c>
      <c r="BZ161" s="417">
        <v>0</v>
      </c>
      <c r="CA161" s="417">
        <v>0</v>
      </c>
      <c r="CB161" s="417">
        <v>0</v>
      </c>
      <c r="CC161" s="417">
        <v>0</v>
      </c>
      <c r="CD161" s="417">
        <v>0</v>
      </c>
      <c r="CE161" s="417">
        <v>0</v>
      </c>
      <c r="CF161" s="417">
        <v>0</v>
      </c>
      <c r="CG161" s="417">
        <v>0</v>
      </c>
      <c r="CH161" s="417">
        <v>0</v>
      </c>
      <c r="CI161" s="417">
        <v>0</v>
      </c>
      <c r="CJ161" s="417">
        <v>0</v>
      </c>
      <c r="CK161" s="417">
        <v>0</v>
      </c>
      <c r="CL161" s="417">
        <v>0</v>
      </c>
      <c r="CM161" s="420">
        <v>0</v>
      </c>
      <c r="CN161" s="420">
        <v>0</v>
      </c>
      <c r="CO161" s="420">
        <v>1480812320</v>
      </c>
      <c r="CP161" s="420">
        <v>0</v>
      </c>
    </row>
    <row r="162" spans="1:94" s="440" customFormat="1" ht="99.95" customHeight="1" x14ac:dyDescent="0.25">
      <c r="A162" s="167">
        <v>19</v>
      </c>
      <c r="B162" s="167" t="s">
        <v>30</v>
      </c>
      <c r="C162" s="167">
        <v>1903</v>
      </c>
      <c r="D162" s="167" t="s">
        <v>1816</v>
      </c>
      <c r="E162" s="350" t="s">
        <v>33</v>
      </c>
      <c r="F162" s="167" t="s">
        <v>1659</v>
      </c>
      <c r="G162" s="368">
        <v>289</v>
      </c>
      <c r="H162" s="351" t="s">
        <v>1041</v>
      </c>
      <c r="I162" s="378" t="s">
        <v>2077</v>
      </c>
      <c r="J162" s="148">
        <v>7</v>
      </c>
      <c r="K162" s="352" t="s">
        <v>1986</v>
      </c>
      <c r="L162" s="352" t="s">
        <v>1987</v>
      </c>
      <c r="M162" s="353" t="s">
        <v>1988</v>
      </c>
      <c r="N162" s="378" t="s">
        <v>2077</v>
      </c>
      <c r="O162" s="148">
        <v>7</v>
      </c>
      <c r="P162" s="448">
        <v>2021004250588</v>
      </c>
      <c r="Q162" s="354" t="s">
        <v>1818</v>
      </c>
      <c r="R162" s="447">
        <v>1903035</v>
      </c>
      <c r="S162" s="158" t="s">
        <v>2161</v>
      </c>
      <c r="T162" s="355" t="s">
        <v>2162</v>
      </c>
      <c r="U162" s="355" t="s">
        <v>2163</v>
      </c>
      <c r="V162" s="148">
        <v>102</v>
      </c>
      <c r="W162" s="355" t="s">
        <v>2216</v>
      </c>
      <c r="X162" s="458" t="s">
        <v>1757</v>
      </c>
      <c r="Y162" s="373"/>
      <c r="Z162" s="373"/>
      <c r="AA162" s="367" t="s">
        <v>4281</v>
      </c>
      <c r="AB162" s="390" t="s">
        <v>1827</v>
      </c>
      <c r="AC162" s="432"/>
      <c r="AD162" s="352" t="s">
        <v>1534</v>
      </c>
      <c r="AE162" s="352" t="s">
        <v>1535</v>
      </c>
      <c r="AF162" s="352" t="s">
        <v>1989</v>
      </c>
      <c r="AG162" s="368" t="s">
        <v>4078</v>
      </c>
      <c r="AH162" s="368" t="s">
        <v>4282</v>
      </c>
      <c r="AI162" s="468"/>
      <c r="AJ162" s="158">
        <v>6</v>
      </c>
      <c r="AK162" s="363" t="s">
        <v>1666</v>
      </c>
      <c r="AL162" s="362">
        <v>100</v>
      </c>
      <c r="AM162" s="453">
        <v>100</v>
      </c>
      <c r="AN162" s="366" t="b">
        <f t="shared" si="22"/>
        <v>1</v>
      </c>
      <c r="AO162" s="370">
        <v>50</v>
      </c>
      <c r="AP162" s="370">
        <v>50</v>
      </c>
      <c r="AQ162" s="352">
        <v>0</v>
      </c>
      <c r="AR162" s="352">
        <v>0</v>
      </c>
      <c r="AS162" s="377"/>
      <c r="AT162" s="148" t="s">
        <v>4129</v>
      </c>
      <c r="AU162" s="439">
        <f t="shared" si="23"/>
        <v>0</v>
      </c>
      <c r="AV162" s="454">
        <f t="shared" si="24"/>
        <v>0</v>
      </c>
      <c r="AW162" s="455">
        <f t="shared" si="25"/>
        <v>0</v>
      </c>
      <c r="AX162" s="456">
        <f t="shared" si="26"/>
        <v>0</v>
      </c>
      <c r="AY162" s="457"/>
      <c r="AZ162" s="424">
        <v>0</v>
      </c>
      <c r="BA162" s="424">
        <v>0</v>
      </c>
      <c r="BB162" s="424">
        <v>0</v>
      </c>
      <c r="BC162" s="424">
        <v>0</v>
      </c>
      <c r="BD162" s="424">
        <v>0</v>
      </c>
      <c r="BE162" s="424">
        <v>0</v>
      </c>
      <c r="BF162" s="417">
        <v>0</v>
      </c>
      <c r="BG162" s="417">
        <v>0</v>
      </c>
      <c r="BH162" s="417">
        <v>0</v>
      </c>
      <c r="BI162" s="417">
        <v>0</v>
      </c>
      <c r="BJ162" s="417">
        <v>0</v>
      </c>
      <c r="BK162" s="417">
        <v>0</v>
      </c>
      <c r="BL162" s="417">
        <v>0</v>
      </c>
      <c r="BM162" s="417">
        <v>0</v>
      </c>
      <c r="BN162" s="417">
        <v>0</v>
      </c>
      <c r="BO162" s="417">
        <v>0</v>
      </c>
      <c r="BP162" s="417">
        <v>0</v>
      </c>
      <c r="BQ162" s="417">
        <v>0</v>
      </c>
      <c r="BR162" s="417">
        <v>0</v>
      </c>
      <c r="BS162" s="417">
        <v>0</v>
      </c>
      <c r="BT162" s="417">
        <v>0</v>
      </c>
      <c r="BU162" s="417">
        <v>0</v>
      </c>
      <c r="BV162" s="417">
        <v>0</v>
      </c>
      <c r="BW162" s="417">
        <v>0</v>
      </c>
      <c r="BX162" s="417">
        <v>0</v>
      </c>
      <c r="BY162" s="417">
        <v>0</v>
      </c>
      <c r="BZ162" s="417">
        <v>0</v>
      </c>
      <c r="CA162" s="417">
        <v>0</v>
      </c>
      <c r="CB162" s="417">
        <v>0</v>
      </c>
      <c r="CC162" s="417">
        <v>0</v>
      </c>
      <c r="CD162" s="417">
        <v>0</v>
      </c>
      <c r="CE162" s="417">
        <v>0</v>
      </c>
      <c r="CF162" s="417">
        <v>0</v>
      </c>
      <c r="CG162" s="417">
        <v>0</v>
      </c>
      <c r="CH162" s="417">
        <v>0</v>
      </c>
      <c r="CI162" s="417">
        <v>0</v>
      </c>
      <c r="CJ162" s="417">
        <v>0</v>
      </c>
      <c r="CK162" s="417">
        <v>0</v>
      </c>
      <c r="CL162" s="417">
        <v>0</v>
      </c>
      <c r="CM162" s="420">
        <v>0</v>
      </c>
      <c r="CN162" s="420">
        <v>0</v>
      </c>
      <c r="CO162" s="420">
        <v>0</v>
      </c>
      <c r="CP162" s="420">
        <v>0</v>
      </c>
    </row>
    <row r="163" spans="1:94" s="440" customFormat="1" ht="99.95" customHeight="1" x14ac:dyDescent="0.25">
      <c r="A163" s="167">
        <v>19</v>
      </c>
      <c r="B163" s="167" t="s">
        <v>30</v>
      </c>
      <c r="C163" s="167">
        <v>1903</v>
      </c>
      <c r="D163" s="167" t="s">
        <v>1816</v>
      </c>
      <c r="E163" s="350" t="s">
        <v>33</v>
      </c>
      <c r="F163" s="167" t="s">
        <v>1659</v>
      </c>
      <c r="G163" s="368">
        <v>290</v>
      </c>
      <c r="H163" s="351" t="s">
        <v>1829</v>
      </c>
      <c r="I163" s="378" t="s">
        <v>2076</v>
      </c>
      <c r="J163" s="148">
        <v>5</v>
      </c>
      <c r="K163" s="352" t="s">
        <v>1986</v>
      </c>
      <c r="L163" s="352" t="s">
        <v>1987</v>
      </c>
      <c r="M163" s="353" t="s">
        <v>1990</v>
      </c>
      <c r="N163" s="378" t="s">
        <v>2076</v>
      </c>
      <c r="O163" s="148">
        <v>5</v>
      </c>
      <c r="P163" s="448">
        <v>2021004250588</v>
      </c>
      <c r="Q163" s="354" t="s">
        <v>1818</v>
      </c>
      <c r="R163" s="447">
        <v>1903040</v>
      </c>
      <c r="S163" s="158" t="s">
        <v>2164</v>
      </c>
      <c r="T163" s="355" t="s">
        <v>2165</v>
      </c>
      <c r="U163" s="355" t="s">
        <v>2163</v>
      </c>
      <c r="V163" s="148">
        <v>102</v>
      </c>
      <c r="W163" s="355" t="s">
        <v>2217</v>
      </c>
      <c r="X163" s="458" t="s">
        <v>1757</v>
      </c>
      <c r="Y163" s="373"/>
      <c r="Z163" s="373"/>
      <c r="AA163" s="367" t="s">
        <v>4252</v>
      </c>
      <c r="AB163" s="390" t="s">
        <v>4295</v>
      </c>
      <c r="AC163" s="432"/>
      <c r="AD163" s="352" t="s">
        <v>1534</v>
      </c>
      <c r="AE163" s="352" t="s">
        <v>1546</v>
      </c>
      <c r="AF163" s="352" t="s">
        <v>1989</v>
      </c>
      <c r="AG163" s="368" t="s">
        <v>4078</v>
      </c>
      <c r="AH163" s="368" t="s">
        <v>4254</v>
      </c>
      <c r="AI163" s="468"/>
      <c r="AJ163" s="158">
        <v>6</v>
      </c>
      <c r="AK163" s="363" t="s">
        <v>1666</v>
      </c>
      <c r="AL163" s="362">
        <v>100</v>
      </c>
      <c r="AM163" s="453">
        <v>100</v>
      </c>
      <c r="AN163" s="366" t="b">
        <f t="shared" si="22"/>
        <v>1</v>
      </c>
      <c r="AO163" s="370">
        <v>50</v>
      </c>
      <c r="AP163" s="370">
        <v>50</v>
      </c>
      <c r="AQ163" s="352">
        <v>0</v>
      </c>
      <c r="AR163" s="352">
        <v>0</v>
      </c>
      <c r="AS163" s="377"/>
      <c r="AT163" s="148" t="s">
        <v>4129</v>
      </c>
      <c r="AU163" s="439">
        <f t="shared" si="23"/>
        <v>0</v>
      </c>
      <c r="AV163" s="454">
        <f t="shared" si="24"/>
        <v>0</v>
      </c>
      <c r="AW163" s="455">
        <f t="shared" si="25"/>
        <v>0</v>
      </c>
      <c r="AX163" s="456">
        <f t="shared" si="26"/>
        <v>0</v>
      </c>
      <c r="AY163" s="457"/>
      <c r="AZ163" s="424">
        <v>0</v>
      </c>
      <c r="BA163" s="424">
        <v>0</v>
      </c>
      <c r="BB163" s="424">
        <v>0</v>
      </c>
      <c r="BC163" s="424">
        <v>0</v>
      </c>
      <c r="BD163" s="424">
        <v>0</v>
      </c>
      <c r="BE163" s="424">
        <v>0</v>
      </c>
      <c r="BF163" s="417">
        <v>0</v>
      </c>
      <c r="BG163" s="417">
        <v>0</v>
      </c>
      <c r="BH163" s="417">
        <v>0</v>
      </c>
      <c r="BI163" s="417">
        <v>0</v>
      </c>
      <c r="BJ163" s="417">
        <v>0</v>
      </c>
      <c r="BK163" s="417">
        <v>0</v>
      </c>
      <c r="BL163" s="417">
        <v>0</v>
      </c>
      <c r="BM163" s="417">
        <v>0</v>
      </c>
      <c r="BN163" s="417">
        <v>0</v>
      </c>
      <c r="BO163" s="417">
        <v>0</v>
      </c>
      <c r="BP163" s="417">
        <v>0</v>
      </c>
      <c r="BQ163" s="417">
        <v>0</v>
      </c>
      <c r="BR163" s="417">
        <v>0</v>
      </c>
      <c r="BS163" s="417">
        <v>0</v>
      </c>
      <c r="BT163" s="417">
        <v>0</v>
      </c>
      <c r="BU163" s="417">
        <v>0</v>
      </c>
      <c r="BV163" s="417">
        <v>0</v>
      </c>
      <c r="BW163" s="417">
        <v>0</v>
      </c>
      <c r="BX163" s="417">
        <v>0</v>
      </c>
      <c r="BY163" s="417">
        <v>0</v>
      </c>
      <c r="BZ163" s="417">
        <v>0</v>
      </c>
      <c r="CA163" s="417">
        <v>0</v>
      </c>
      <c r="CB163" s="417">
        <v>0</v>
      </c>
      <c r="CC163" s="417">
        <v>0</v>
      </c>
      <c r="CD163" s="417">
        <v>0</v>
      </c>
      <c r="CE163" s="417">
        <v>0</v>
      </c>
      <c r="CF163" s="417">
        <v>0</v>
      </c>
      <c r="CG163" s="417">
        <v>0</v>
      </c>
      <c r="CH163" s="417">
        <v>0</v>
      </c>
      <c r="CI163" s="417">
        <v>0</v>
      </c>
      <c r="CJ163" s="417">
        <v>0</v>
      </c>
      <c r="CK163" s="417">
        <v>0</v>
      </c>
      <c r="CL163" s="417">
        <v>0</v>
      </c>
      <c r="CM163" s="420">
        <v>0</v>
      </c>
      <c r="CN163" s="420">
        <v>0</v>
      </c>
      <c r="CO163" s="420">
        <v>0</v>
      </c>
      <c r="CP163" s="420">
        <v>0</v>
      </c>
    </row>
    <row r="164" spans="1:94" s="440" customFormat="1" ht="99.95" customHeight="1" x14ac:dyDescent="0.25">
      <c r="A164" s="167">
        <v>19</v>
      </c>
      <c r="B164" s="167" t="s">
        <v>30</v>
      </c>
      <c r="C164" s="167">
        <v>1903</v>
      </c>
      <c r="D164" s="167" t="s">
        <v>1816</v>
      </c>
      <c r="E164" s="350" t="s">
        <v>33</v>
      </c>
      <c r="F164" s="167" t="s">
        <v>1659</v>
      </c>
      <c r="G164" s="368">
        <v>290</v>
      </c>
      <c r="H164" s="351" t="s">
        <v>1829</v>
      </c>
      <c r="I164" s="378" t="s">
        <v>2076</v>
      </c>
      <c r="J164" s="148">
        <v>5</v>
      </c>
      <c r="K164" s="352" t="s">
        <v>1986</v>
      </c>
      <c r="L164" s="352" t="s">
        <v>1987</v>
      </c>
      <c r="M164" s="353" t="s">
        <v>1990</v>
      </c>
      <c r="N164" s="378" t="s">
        <v>2076</v>
      </c>
      <c r="O164" s="148">
        <v>5</v>
      </c>
      <c r="P164" s="448">
        <v>2021004250588</v>
      </c>
      <c r="Q164" s="354" t="s">
        <v>1818</v>
      </c>
      <c r="R164" s="447">
        <v>1903040</v>
      </c>
      <c r="S164" s="158" t="s">
        <v>2164</v>
      </c>
      <c r="T164" s="355" t="s">
        <v>2165</v>
      </c>
      <c r="U164" s="355" t="s">
        <v>2163</v>
      </c>
      <c r="V164" s="148">
        <v>102</v>
      </c>
      <c r="W164" s="355" t="s">
        <v>2217</v>
      </c>
      <c r="X164" s="458" t="s">
        <v>1757</v>
      </c>
      <c r="Y164" s="373"/>
      <c r="Z164" s="373"/>
      <c r="AA164" s="367" t="s">
        <v>4252</v>
      </c>
      <c r="AB164" s="390" t="s">
        <v>4296</v>
      </c>
      <c r="AC164" s="432"/>
      <c r="AD164" s="352" t="s">
        <v>1534</v>
      </c>
      <c r="AE164" s="352" t="s">
        <v>1546</v>
      </c>
      <c r="AF164" s="352" t="s">
        <v>1989</v>
      </c>
      <c r="AG164" s="368" t="s">
        <v>4078</v>
      </c>
      <c r="AH164" s="368" t="s">
        <v>4254</v>
      </c>
      <c r="AI164" s="468"/>
      <c r="AJ164" s="158">
        <v>6</v>
      </c>
      <c r="AK164" s="363" t="s">
        <v>1666</v>
      </c>
      <c r="AL164" s="362">
        <v>100</v>
      </c>
      <c r="AM164" s="453">
        <v>100</v>
      </c>
      <c r="AN164" s="366" t="b">
        <f t="shared" si="22"/>
        <v>1</v>
      </c>
      <c r="AO164" s="370">
        <v>50</v>
      </c>
      <c r="AP164" s="370">
        <v>50</v>
      </c>
      <c r="AQ164" s="352">
        <v>0</v>
      </c>
      <c r="AR164" s="352">
        <v>0</v>
      </c>
      <c r="AS164" s="377"/>
      <c r="AT164" s="148" t="s">
        <v>4129</v>
      </c>
      <c r="AU164" s="439">
        <f t="shared" si="23"/>
        <v>0</v>
      </c>
      <c r="AV164" s="454">
        <f t="shared" si="24"/>
        <v>0</v>
      </c>
      <c r="AW164" s="455">
        <f t="shared" si="25"/>
        <v>0</v>
      </c>
      <c r="AX164" s="456">
        <f t="shared" si="26"/>
        <v>0</v>
      </c>
      <c r="AY164" s="457"/>
      <c r="AZ164" s="424">
        <v>0</v>
      </c>
      <c r="BA164" s="424">
        <v>0</v>
      </c>
      <c r="BB164" s="424">
        <v>0</v>
      </c>
      <c r="BC164" s="424">
        <v>0</v>
      </c>
      <c r="BD164" s="424">
        <v>0</v>
      </c>
      <c r="BE164" s="424">
        <v>0</v>
      </c>
      <c r="BF164" s="417">
        <v>0</v>
      </c>
      <c r="BG164" s="417">
        <v>0</v>
      </c>
      <c r="BH164" s="417">
        <v>0</v>
      </c>
      <c r="BI164" s="417">
        <v>0</v>
      </c>
      <c r="BJ164" s="417">
        <v>0</v>
      </c>
      <c r="BK164" s="417">
        <v>0</v>
      </c>
      <c r="BL164" s="417">
        <v>0</v>
      </c>
      <c r="BM164" s="417">
        <v>0</v>
      </c>
      <c r="BN164" s="417">
        <v>0</v>
      </c>
      <c r="BO164" s="417">
        <v>0</v>
      </c>
      <c r="BP164" s="417">
        <v>0</v>
      </c>
      <c r="BQ164" s="417">
        <v>0</v>
      </c>
      <c r="BR164" s="417">
        <v>0</v>
      </c>
      <c r="BS164" s="417">
        <v>0</v>
      </c>
      <c r="BT164" s="417">
        <v>0</v>
      </c>
      <c r="BU164" s="417">
        <v>0</v>
      </c>
      <c r="BV164" s="417">
        <v>0</v>
      </c>
      <c r="BW164" s="417">
        <v>0</v>
      </c>
      <c r="BX164" s="417">
        <v>0</v>
      </c>
      <c r="BY164" s="417">
        <v>0</v>
      </c>
      <c r="BZ164" s="417">
        <v>0</v>
      </c>
      <c r="CA164" s="417">
        <v>0</v>
      </c>
      <c r="CB164" s="417">
        <v>0</v>
      </c>
      <c r="CC164" s="417">
        <v>0</v>
      </c>
      <c r="CD164" s="417">
        <v>0</v>
      </c>
      <c r="CE164" s="417">
        <v>0</v>
      </c>
      <c r="CF164" s="417">
        <v>0</v>
      </c>
      <c r="CG164" s="417">
        <v>0</v>
      </c>
      <c r="CH164" s="417">
        <v>0</v>
      </c>
      <c r="CI164" s="417">
        <v>0</v>
      </c>
      <c r="CJ164" s="417">
        <v>0</v>
      </c>
      <c r="CK164" s="417">
        <v>0</v>
      </c>
      <c r="CL164" s="417">
        <v>0</v>
      </c>
      <c r="CM164" s="420">
        <v>0</v>
      </c>
      <c r="CN164" s="420">
        <v>0</v>
      </c>
      <c r="CO164" s="420">
        <v>0</v>
      </c>
      <c r="CP164" s="420">
        <v>0</v>
      </c>
    </row>
    <row r="165" spans="1:94" s="440" customFormat="1" ht="99.95" customHeight="1" x14ac:dyDescent="0.25">
      <c r="A165" s="167">
        <v>19</v>
      </c>
      <c r="B165" s="167" t="s">
        <v>30</v>
      </c>
      <c r="C165" s="167">
        <v>1903</v>
      </c>
      <c r="D165" s="167" t="s">
        <v>1816</v>
      </c>
      <c r="E165" s="350" t="s">
        <v>33</v>
      </c>
      <c r="F165" s="167" t="s">
        <v>1659</v>
      </c>
      <c r="G165" s="368">
        <v>290</v>
      </c>
      <c r="H165" s="351" t="s">
        <v>1829</v>
      </c>
      <c r="I165" s="378" t="s">
        <v>2076</v>
      </c>
      <c r="J165" s="148">
        <v>5</v>
      </c>
      <c r="K165" s="352" t="s">
        <v>1986</v>
      </c>
      <c r="L165" s="352" t="s">
        <v>1987</v>
      </c>
      <c r="M165" s="353" t="s">
        <v>1990</v>
      </c>
      <c r="N165" s="378" t="s">
        <v>2076</v>
      </c>
      <c r="O165" s="148">
        <v>5</v>
      </c>
      <c r="P165" s="448">
        <v>2021004250588</v>
      </c>
      <c r="Q165" s="354" t="s">
        <v>1818</v>
      </c>
      <c r="R165" s="447">
        <v>1903040</v>
      </c>
      <c r="S165" s="158" t="s">
        <v>2164</v>
      </c>
      <c r="T165" s="355" t="s">
        <v>2165</v>
      </c>
      <c r="U165" s="355" t="s">
        <v>2163</v>
      </c>
      <c r="V165" s="148">
        <v>102</v>
      </c>
      <c r="W165" s="355" t="s">
        <v>2217</v>
      </c>
      <c r="X165" s="458" t="s">
        <v>1757</v>
      </c>
      <c r="Y165" s="373"/>
      <c r="Z165" s="373"/>
      <c r="AA165" s="367" t="s">
        <v>4252</v>
      </c>
      <c r="AB165" s="390" t="s">
        <v>1991</v>
      </c>
      <c r="AC165" s="432"/>
      <c r="AD165" s="352" t="s">
        <v>1534</v>
      </c>
      <c r="AE165" s="352" t="s">
        <v>1546</v>
      </c>
      <c r="AF165" s="352" t="s">
        <v>1989</v>
      </c>
      <c r="AG165" s="368" t="s">
        <v>4078</v>
      </c>
      <c r="AH165" s="368" t="s">
        <v>4254</v>
      </c>
      <c r="AI165" s="468"/>
      <c r="AJ165" s="158">
        <v>6</v>
      </c>
      <c r="AK165" s="361" t="s">
        <v>1664</v>
      </c>
      <c r="AL165" s="461">
        <v>10</v>
      </c>
      <c r="AM165" s="453">
        <v>5</v>
      </c>
      <c r="AN165" s="366" t="b">
        <f t="shared" si="22"/>
        <v>1</v>
      </c>
      <c r="AO165" s="370">
        <v>1</v>
      </c>
      <c r="AP165" s="370">
        <v>4</v>
      </c>
      <c r="AQ165" s="352">
        <v>0</v>
      </c>
      <c r="AR165" s="352">
        <v>0</v>
      </c>
      <c r="AS165" s="377"/>
      <c r="AT165" s="148" t="s">
        <v>4129</v>
      </c>
      <c r="AU165" s="439">
        <f t="shared" si="23"/>
        <v>0</v>
      </c>
      <c r="AV165" s="454">
        <f t="shared" si="24"/>
        <v>0</v>
      </c>
      <c r="AW165" s="455">
        <f t="shared" si="25"/>
        <v>0</v>
      </c>
      <c r="AX165" s="456">
        <f t="shared" si="26"/>
        <v>0</v>
      </c>
      <c r="AY165" s="457"/>
      <c r="AZ165" s="424">
        <v>0</v>
      </c>
      <c r="BA165" s="424">
        <v>0</v>
      </c>
      <c r="BB165" s="424">
        <v>0</v>
      </c>
      <c r="BC165" s="424">
        <v>0</v>
      </c>
      <c r="BD165" s="424">
        <v>0</v>
      </c>
      <c r="BE165" s="424">
        <v>0</v>
      </c>
      <c r="BF165" s="417">
        <v>0</v>
      </c>
      <c r="BG165" s="417">
        <v>0</v>
      </c>
      <c r="BH165" s="417">
        <v>0</v>
      </c>
      <c r="BI165" s="417">
        <v>0</v>
      </c>
      <c r="BJ165" s="417">
        <v>0</v>
      </c>
      <c r="BK165" s="417">
        <v>0</v>
      </c>
      <c r="BL165" s="417">
        <v>0</v>
      </c>
      <c r="BM165" s="417">
        <v>0</v>
      </c>
      <c r="BN165" s="417">
        <v>0</v>
      </c>
      <c r="BO165" s="417">
        <v>0</v>
      </c>
      <c r="BP165" s="417">
        <v>0</v>
      </c>
      <c r="BQ165" s="417">
        <v>0</v>
      </c>
      <c r="BR165" s="417">
        <v>0</v>
      </c>
      <c r="BS165" s="417">
        <v>0</v>
      </c>
      <c r="BT165" s="417">
        <v>0</v>
      </c>
      <c r="BU165" s="417">
        <v>0</v>
      </c>
      <c r="BV165" s="417">
        <v>0</v>
      </c>
      <c r="BW165" s="417">
        <v>0</v>
      </c>
      <c r="BX165" s="417">
        <v>0</v>
      </c>
      <c r="BY165" s="417">
        <v>0</v>
      </c>
      <c r="BZ165" s="417">
        <v>0</v>
      </c>
      <c r="CA165" s="417">
        <v>0</v>
      </c>
      <c r="CB165" s="417">
        <v>0</v>
      </c>
      <c r="CC165" s="417">
        <v>0</v>
      </c>
      <c r="CD165" s="417">
        <v>0</v>
      </c>
      <c r="CE165" s="417">
        <v>0</v>
      </c>
      <c r="CF165" s="417">
        <v>0</v>
      </c>
      <c r="CG165" s="417">
        <v>0</v>
      </c>
      <c r="CH165" s="417">
        <v>0</v>
      </c>
      <c r="CI165" s="417">
        <v>0</v>
      </c>
      <c r="CJ165" s="417">
        <v>0</v>
      </c>
      <c r="CK165" s="417">
        <v>0</v>
      </c>
      <c r="CL165" s="417">
        <v>0</v>
      </c>
      <c r="CM165" s="420">
        <v>0</v>
      </c>
      <c r="CN165" s="420">
        <v>0</v>
      </c>
      <c r="CO165" s="420">
        <v>0</v>
      </c>
      <c r="CP165" s="420">
        <v>0</v>
      </c>
    </row>
    <row r="166" spans="1:94" s="440" customFormat="1" ht="99.95" customHeight="1" x14ac:dyDescent="0.25">
      <c r="A166" s="167">
        <v>19</v>
      </c>
      <c r="B166" s="167" t="s">
        <v>30</v>
      </c>
      <c r="C166" s="167">
        <v>1903</v>
      </c>
      <c r="D166" s="167" t="s">
        <v>1816</v>
      </c>
      <c r="E166" s="350" t="s">
        <v>33</v>
      </c>
      <c r="F166" s="167" t="s">
        <v>1659</v>
      </c>
      <c r="G166" s="368">
        <v>290</v>
      </c>
      <c r="H166" s="351" t="s">
        <v>1829</v>
      </c>
      <c r="I166" s="378" t="s">
        <v>2076</v>
      </c>
      <c r="J166" s="148">
        <v>5</v>
      </c>
      <c r="K166" s="352" t="s">
        <v>1986</v>
      </c>
      <c r="L166" s="352" t="s">
        <v>1987</v>
      </c>
      <c r="M166" s="353" t="s">
        <v>1990</v>
      </c>
      <c r="N166" s="378" t="s">
        <v>2076</v>
      </c>
      <c r="O166" s="148">
        <v>5</v>
      </c>
      <c r="P166" s="448">
        <v>2021004250588</v>
      </c>
      <c r="Q166" s="354" t="s">
        <v>1818</v>
      </c>
      <c r="R166" s="447">
        <v>1903040</v>
      </c>
      <c r="S166" s="158" t="s">
        <v>2164</v>
      </c>
      <c r="T166" s="355" t="s">
        <v>2165</v>
      </c>
      <c r="U166" s="355" t="s">
        <v>2163</v>
      </c>
      <c r="V166" s="148">
        <v>102</v>
      </c>
      <c r="W166" s="355" t="s">
        <v>2217</v>
      </c>
      <c r="X166" s="458" t="s">
        <v>1757</v>
      </c>
      <c r="Y166" s="373"/>
      <c r="Z166" s="373"/>
      <c r="AA166" s="367" t="s">
        <v>4252</v>
      </c>
      <c r="AB166" s="390" t="s">
        <v>1830</v>
      </c>
      <c r="AC166" s="432"/>
      <c r="AD166" s="352" t="s">
        <v>1534</v>
      </c>
      <c r="AE166" s="352" t="s">
        <v>1546</v>
      </c>
      <c r="AF166" s="352" t="s">
        <v>1989</v>
      </c>
      <c r="AG166" s="368" t="s">
        <v>4078</v>
      </c>
      <c r="AH166" s="368" t="s">
        <v>4254</v>
      </c>
      <c r="AI166" s="468"/>
      <c r="AJ166" s="158">
        <v>6</v>
      </c>
      <c r="AK166" s="361" t="s">
        <v>1664</v>
      </c>
      <c r="AL166" s="461">
        <v>10</v>
      </c>
      <c r="AM166" s="453">
        <v>5</v>
      </c>
      <c r="AN166" s="366" t="b">
        <f t="shared" si="22"/>
        <v>1</v>
      </c>
      <c r="AO166" s="370">
        <v>1</v>
      </c>
      <c r="AP166" s="370">
        <v>4</v>
      </c>
      <c r="AQ166" s="352">
        <v>0</v>
      </c>
      <c r="AR166" s="352">
        <v>0</v>
      </c>
      <c r="AS166" s="377"/>
      <c r="AT166" s="148" t="s">
        <v>4129</v>
      </c>
      <c r="AU166" s="439">
        <f t="shared" si="23"/>
        <v>0</v>
      </c>
      <c r="AV166" s="454">
        <f t="shared" si="24"/>
        <v>0</v>
      </c>
      <c r="AW166" s="455">
        <f t="shared" si="25"/>
        <v>0</v>
      </c>
      <c r="AX166" s="456">
        <f t="shared" si="26"/>
        <v>0</v>
      </c>
      <c r="AY166" s="457"/>
      <c r="AZ166" s="424">
        <v>0</v>
      </c>
      <c r="BA166" s="424">
        <v>0</v>
      </c>
      <c r="BB166" s="424">
        <v>0</v>
      </c>
      <c r="BC166" s="424">
        <v>0</v>
      </c>
      <c r="BD166" s="424">
        <v>0</v>
      </c>
      <c r="BE166" s="424">
        <v>0</v>
      </c>
      <c r="BF166" s="417">
        <v>0</v>
      </c>
      <c r="BG166" s="417">
        <v>0</v>
      </c>
      <c r="BH166" s="417">
        <v>0</v>
      </c>
      <c r="BI166" s="417">
        <v>0</v>
      </c>
      <c r="BJ166" s="417">
        <v>0</v>
      </c>
      <c r="BK166" s="417">
        <v>0</v>
      </c>
      <c r="BL166" s="417">
        <v>0</v>
      </c>
      <c r="BM166" s="417">
        <v>0</v>
      </c>
      <c r="BN166" s="417">
        <v>0</v>
      </c>
      <c r="BO166" s="417">
        <v>0</v>
      </c>
      <c r="BP166" s="417">
        <v>0</v>
      </c>
      <c r="BQ166" s="417">
        <v>0</v>
      </c>
      <c r="BR166" s="417">
        <v>0</v>
      </c>
      <c r="BS166" s="417">
        <v>0</v>
      </c>
      <c r="BT166" s="417">
        <v>0</v>
      </c>
      <c r="BU166" s="417">
        <v>0</v>
      </c>
      <c r="BV166" s="417">
        <v>0</v>
      </c>
      <c r="BW166" s="417">
        <v>0</v>
      </c>
      <c r="BX166" s="417">
        <v>0</v>
      </c>
      <c r="BY166" s="417">
        <v>0</v>
      </c>
      <c r="BZ166" s="417">
        <v>0</v>
      </c>
      <c r="CA166" s="417">
        <v>0</v>
      </c>
      <c r="CB166" s="417">
        <v>0</v>
      </c>
      <c r="CC166" s="417">
        <v>0</v>
      </c>
      <c r="CD166" s="417">
        <v>0</v>
      </c>
      <c r="CE166" s="417">
        <v>0</v>
      </c>
      <c r="CF166" s="417">
        <v>0</v>
      </c>
      <c r="CG166" s="417">
        <v>0</v>
      </c>
      <c r="CH166" s="417">
        <v>0</v>
      </c>
      <c r="CI166" s="417">
        <v>0</v>
      </c>
      <c r="CJ166" s="417">
        <v>0</v>
      </c>
      <c r="CK166" s="417">
        <v>0</v>
      </c>
      <c r="CL166" s="417">
        <v>0</v>
      </c>
      <c r="CM166" s="420">
        <v>0</v>
      </c>
      <c r="CN166" s="420">
        <v>0</v>
      </c>
      <c r="CO166" s="420">
        <v>0</v>
      </c>
      <c r="CP166" s="420">
        <v>0</v>
      </c>
    </row>
    <row r="167" spans="1:94" s="440" customFormat="1" ht="99.95" customHeight="1" x14ac:dyDescent="0.25">
      <c r="A167" s="167">
        <v>19</v>
      </c>
      <c r="B167" s="167" t="s">
        <v>30</v>
      </c>
      <c r="C167" s="167">
        <v>1903</v>
      </c>
      <c r="D167" s="167" t="s">
        <v>1816</v>
      </c>
      <c r="E167" s="350" t="s">
        <v>33</v>
      </c>
      <c r="F167" s="167" t="s">
        <v>1659</v>
      </c>
      <c r="G167" s="368">
        <v>290</v>
      </c>
      <c r="H167" s="351" t="s">
        <v>1829</v>
      </c>
      <c r="I167" s="378" t="s">
        <v>2076</v>
      </c>
      <c r="J167" s="148">
        <v>5</v>
      </c>
      <c r="K167" s="352" t="s">
        <v>1986</v>
      </c>
      <c r="L167" s="352" t="s">
        <v>1987</v>
      </c>
      <c r="M167" s="353" t="s">
        <v>1990</v>
      </c>
      <c r="N167" s="378" t="s">
        <v>2076</v>
      </c>
      <c r="O167" s="148">
        <v>5</v>
      </c>
      <c r="P167" s="448">
        <v>2021004250588</v>
      </c>
      <c r="Q167" s="354" t="s">
        <v>1818</v>
      </c>
      <c r="R167" s="447">
        <v>1903040</v>
      </c>
      <c r="S167" s="158" t="s">
        <v>2164</v>
      </c>
      <c r="T167" s="355" t="s">
        <v>2165</v>
      </c>
      <c r="U167" s="355" t="s">
        <v>2163</v>
      </c>
      <c r="V167" s="148">
        <v>102</v>
      </c>
      <c r="W167" s="355" t="s">
        <v>2217</v>
      </c>
      <c r="X167" s="458" t="s">
        <v>1757</v>
      </c>
      <c r="Y167" s="373"/>
      <c r="Z167" s="373"/>
      <c r="AA167" s="367" t="s">
        <v>4252</v>
      </c>
      <c r="AB167" s="390" t="s">
        <v>1831</v>
      </c>
      <c r="AC167" s="432"/>
      <c r="AD167" s="352" t="s">
        <v>1534</v>
      </c>
      <c r="AE167" s="352" t="s">
        <v>1546</v>
      </c>
      <c r="AF167" s="352" t="s">
        <v>1989</v>
      </c>
      <c r="AG167" s="368" t="s">
        <v>4078</v>
      </c>
      <c r="AH167" s="368" t="s">
        <v>4254</v>
      </c>
      <c r="AI167" s="468"/>
      <c r="AJ167" s="158">
        <v>6</v>
      </c>
      <c r="AK167" s="361" t="s">
        <v>1664</v>
      </c>
      <c r="AL167" s="461">
        <v>10</v>
      </c>
      <c r="AM167" s="453">
        <v>5</v>
      </c>
      <c r="AN167" s="366" t="b">
        <f t="shared" si="22"/>
        <v>1</v>
      </c>
      <c r="AO167" s="370">
        <v>1</v>
      </c>
      <c r="AP167" s="370">
        <v>4</v>
      </c>
      <c r="AQ167" s="352">
        <v>0</v>
      </c>
      <c r="AR167" s="352">
        <v>0</v>
      </c>
      <c r="AS167" s="377"/>
      <c r="AT167" s="148" t="s">
        <v>4129</v>
      </c>
      <c r="AU167" s="439">
        <f t="shared" si="23"/>
        <v>0</v>
      </c>
      <c r="AV167" s="454">
        <f t="shared" si="24"/>
        <v>0</v>
      </c>
      <c r="AW167" s="455">
        <f t="shared" si="25"/>
        <v>0</v>
      </c>
      <c r="AX167" s="456">
        <f t="shared" si="26"/>
        <v>0</v>
      </c>
      <c r="AY167" s="457"/>
      <c r="AZ167" s="424">
        <v>0</v>
      </c>
      <c r="BA167" s="424">
        <v>0</v>
      </c>
      <c r="BB167" s="424">
        <v>0</v>
      </c>
      <c r="BC167" s="424">
        <v>0</v>
      </c>
      <c r="BD167" s="424">
        <v>0</v>
      </c>
      <c r="BE167" s="424">
        <v>0</v>
      </c>
      <c r="BF167" s="417">
        <v>0</v>
      </c>
      <c r="BG167" s="417">
        <v>0</v>
      </c>
      <c r="BH167" s="417">
        <v>0</v>
      </c>
      <c r="BI167" s="417">
        <v>0</v>
      </c>
      <c r="BJ167" s="417">
        <v>0</v>
      </c>
      <c r="BK167" s="417">
        <v>0</v>
      </c>
      <c r="BL167" s="417">
        <v>0</v>
      </c>
      <c r="BM167" s="417">
        <v>0</v>
      </c>
      <c r="BN167" s="417">
        <v>0</v>
      </c>
      <c r="BO167" s="417">
        <v>0</v>
      </c>
      <c r="BP167" s="417">
        <v>0</v>
      </c>
      <c r="BQ167" s="417">
        <v>0</v>
      </c>
      <c r="BR167" s="417">
        <v>0</v>
      </c>
      <c r="BS167" s="417">
        <v>0</v>
      </c>
      <c r="BT167" s="417">
        <v>0</v>
      </c>
      <c r="BU167" s="417">
        <v>0</v>
      </c>
      <c r="BV167" s="417">
        <v>0</v>
      </c>
      <c r="BW167" s="417">
        <v>0</v>
      </c>
      <c r="BX167" s="417">
        <v>0</v>
      </c>
      <c r="BY167" s="417">
        <v>0</v>
      </c>
      <c r="BZ167" s="417">
        <v>0</v>
      </c>
      <c r="CA167" s="417">
        <v>0</v>
      </c>
      <c r="CB167" s="417">
        <v>0</v>
      </c>
      <c r="CC167" s="417">
        <v>0</v>
      </c>
      <c r="CD167" s="417">
        <v>0</v>
      </c>
      <c r="CE167" s="417">
        <v>0</v>
      </c>
      <c r="CF167" s="417">
        <v>0</v>
      </c>
      <c r="CG167" s="417">
        <v>0</v>
      </c>
      <c r="CH167" s="417">
        <v>0</v>
      </c>
      <c r="CI167" s="417">
        <v>0</v>
      </c>
      <c r="CJ167" s="417">
        <v>0</v>
      </c>
      <c r="CK167" s="417">
        <v>0</v>
      </c>
      <c r="CL167" s="417">
        <v>0</v>
      </c>
      <c r="CM167" s="420">
        <v>0</v>
      </c>
      <c r="CN167" s="420">
        <v>0</v>
      </c>
      <c r="CO167" s="420">
        <v>0</v>
      </c>
      <c r="CP167" s="420">
        <v>0</v>
      </c>
    </row>
    <row r="168" spans="1:94" s="440" customFormat="1" ht="99.95" customHeight="1" x14ac:dyDescent="0.25">
      <c r="A168" s="167">
        <v>19</v>
      </c>
      <c r="B168" s="167" t="s">
        <v>30</v>
      </c>
      <c r="C168" s="167">
        <v>1903</v>
      </c>
      <c r="D168" s="167" t="s">
        <v>1816</v>
      </c>
      <c r="E168" s="350" t="s">
        <v>33</v>
      </c>
      <c r="F168" s="167" t="s">
        <v>1659</v>
      </c>
      <c r="G168" s="368">
        <v>290</v>
      </c>
      <c r="H168" s="351" t="s">
        <v>1829</v>
      </c>
      <c r="I168" s="378" t="s">
        <v>2076</v>
      </c>
      <c r="J168" s="148">
        <v>5</v>
      </c>
      <c r="K168" s="352" t="s">
        <v>1986</v>
      </c>
      <c r="L168" s="352" t="s">
        <v>1987</v>
      </c>
      <c r="M168" s="353" t="s">
        <v>1990</v>
      </c>
      <c r="N168" s="378" t="s">
        <v>2076</v>
      </c>
      <c r="O168" s="148">
        <v>5</v>
      </c>
      <c r="P168" s="448">
        <v>2021004250588</v>
      </c>
      <c r="Q168" s="354" t="s">
        <v>1818</v>
      </c>
      <c r="R168" s="447">
        <v>1903040</v>
      </c>
      <c r="S168" s="158" t="s">
        <v>2164</v>
      </c>
      <c r="T168" s="355" t="s">
        <v>2165</v>
      </c>
      <c r="U168" s="355" t="s">
        <v>2163</v>
      </c>
      <c r="V168" s="148">
        <v>102</v>
      </c>
      <c r="W168" s="355" t="s">
        <v>2217</v>
      </c>
      <c r="X168" s="458" t="s">
        <v>1757</v>
      </c>
      <c r="Y168" s="373"/>
      <c r="Z168" s="373"/>
      <c r="AA168" s="367" t="s">
        <v>4252</v>
      </c>
      <c r="AB168" s="390" t="s">
        <v>4297</v>
      </c>
      <c r="AC168" s="432"/>
      <c r="AD168" s="352" t="s">
        <v>1534</v>
      </c>
      <c r="AE168" s="352" t="s">
        <v>1546</v>
      </c>
      <c r="AF168" s="352" t="s">
        <v>1989</v>
      </c>
      <c r="AG168" s="368" t="s">
        <v>4078</v>
      </c>
      <c r="AH168" s="368" t="s">
        <v>4254</v>
      </c>
      <c r="AI168" s="468"/>
      <c r="AJ168" s="158">
        <v>6</v>
      </c>
      <c r="AK168" s="363" t="s">
        <v>1666</v>
      </c>
      <c r="AL168" s="362">
        <v>100</v>
      </c>
      <c r="AM168" s="453">
        <v>100</v>
      </c>
      <c r="AN168" s="366" t="b">
        <f t="shared" si="22"/>
        <v>1</v>
      </c>
      <c r="AO168" s="370">
        <v>50</v>
      </c>
      <c r="AP168" s="370">
        <v>50</v>
      </c>
      <c r="AQ168" s="352">
        <v>0</v>
      </c>
      <c r="AR168" s="352">
        <v>0</v>
      </c>
      <c r="AS168" s="377"/>
      <c r="AT168" s="148" t="s">
        <v>4129</v>
      </c>
      <c r="AU168" s="439">
        <f t="shared" si="23"/>
        <v>0</v>
      </c>
      <c r="AV168" s="454">
        <f t="shared" si="24"/>
        <v>0</v>
      </c>
      <c r="AW168" s="455">
        <f t="shared" si="25"/>
        <v>0</v>
      </c>
      <c r="AX168" s="456">
        <f t="shared" si="26"/>
        <v>0</v>
      </c>
      <c r="AY168" s="457"/>
      <c r="AZ168" s="424">
        <v>0</v>
      </c>
      <c r="BA168" s="424">
        <v>0</v>
      </c>
      <c r="BB168" s="424">
        <v>0</v>
      </c>
      <c r="BC168" s="424">
        <v>0</v>
      </c>
      <c r="BD168" s="424">
        <v>0</v>
      </c>
      <c r="BE168" s="424">
        <v>0</v>
      </c>
      <c r="BF168" s="417">
        <v>0</v>
      </c>
      <c r="BG168" s="417">
        <v>0</v>
      </c>
      <c r="BH168" s="417">
        <v>0</v>
      </c>
      <c r="BI168" s="417">
        <v>0</v>
      </c>
      <c r="BJ168" s="417">
        <v>0</v>
      </c>
      <c r="BK168" s="417">
        <v>0</v>
      </c>
      <c r="BL168" s="417">
        <v>0</v>
      </c>
      <c r="BM168" s="417">
        <v>0</v>
      </c>
      <c r="BN168" s="417">
        <v>0</v>
      </c>
      <c r="BO168" s="417">
        <v>0</v>
      </c>
      <c r="BP168" s="417">
        <v>0</v>
      </c>
      <c r="BQ168" s="417">
        <v>0</v>
      </c>
      <c r="BR168" s="417">
        <v>0</v>
      </c>
      <c r="BS168" s="417">
        <v>0</v>
      </c>
      <c r="BT168" s="417">
        <v>0</v>
      </c>
      <c r="BU168" s="417">
        <v>0</v>
      </c>
      <c r="BV168" s="417">
        <v>0</v>
      </c>
      <c r="BW168" s="417">
        <v>0</v>
      </c>
      <c r="BX168" s="417">
        <v>0</v>
      </c>
      <c r="BY168" s="417">
        <v>0</v>
      </c>
      <c r="BZ168" s="417">
        <v>0</v>
      </c>
      <c r="CA168" s="417">
        <v>0</v>
      </c>
      <c r="CB168" s="417">
        <v>0</v>
      </c>
      <c r="CC168" s="417">
        <v>0</v>
      </c>
      <c r="CD168" s="417">
        <v>0</v>
      </c>
      <c r="CE168" s="417">
        <v>0</v>
      </c>
      <c r="CF168" s="417">
        <v>0</v>
      </c>
      <c r="CG168" s="417">
        <v>0</v>
      </c>
      <c r="CH168" s="417">
        <v>0</v>
      </c>
      <c r="CI168" s="417">
        <v>0</v>
      </c>
      <c r="CJ168" s="417">
        <v>0</v>
      </c>
      <c r="CK168" s="417">
        <v>0</v>
      </c>
      <c r="CL168" s="417">
        <v>0</v>
      </c>
      <c r="CM168" s="420">
        <v>0</v>
      </c>
      <c r="CN168" s="420">
        <v>0</v>
      </c>
      <c r="CO168" s="420">
        <v>0</v>
      </c>
      <c r="CP168" s="420">
        <v>0</v>
      </c>
    </row>
    <row r="169" spans="1:94" s="440" customFormat="1" ht="99.95" customHeight="1" x14ac:dyDescent="0.25">
      <c r="A169" s="167">
        <v>19</v>
      </c>
      <c r="B169" s="167" t="s">
        <v>30</v>
      </c>
      <c r="C169" s="167">
        <v>1903</v>
      </c>
      <c r="D169" s="167" t="s">
        <v>1816</v>
      </c>
      <c r="E169" s="350" t="s">
        <v>33</v>
      </c>
      <c r="F169" s="167" t="s">
        <v>1659</v>
      </c>
      <c r="G169" s="368">
        <v>290</v>
      </c>
      <c r="H169" s="351" t="s">
        <v>1829</v>
      </c>
      <c r="I169" s="378" t="s">
        <v>2076</v>
      </c>
      <c r="J169" s="148">
        <v>5</v>
      </c>
      <c r="K169" s="352" t="s">
        <v>1986</v>
      </c>
      <c r="L169" s="352" t="s">
        <v>1987</v>
      </c>
      <c r="M169" s="353" t="s">
        <v>1990</v>
      </c>
      <c r="N169" s="378" t="s">
        <v>2076</v>
      </c>
      <c r="O169" s="148">
        <v>5</v>
      </c>
      <c r="P169" s="448">
        <v>2021004250588</v>
      </c>
      <c r="Q169" s="354" t="s">
        <v>1818</v>
      </c>
      <c r="R169" s="447">
        <v>1903040</v>
      </c>
      <c r="S169" s="158" t="s">
        <v>2164</v>
      </c>
      <c r="T169" s="355" t="s">
        <v>2165</v>
      </c>
      <c r="U169" s="355" t="s">
        <v>2163</v>
      </c>
      <c r="V169" s="148">
        <v>102</v>
      </c>
      <c r="W169" s="355" t="s">
        <v>2217</v>
      </c>
      <c r="X169" s="458" t="s">
        <v>1757</v>
      </c>
      <c r="Y169" s="148" t="s">
        <v>3841</v>
      </c>
      <c r="Z169" s="148" t="s">
        <v>2965</v>
      </c>
      <c r="AA169" s="367" t="s">
        <v>4252</v>
      </c>
      <c r="AB169" s="390" t="s">
        <v>1832</v>
      </c>
      <c r="AC169" s="378" t="s">
        <v>4133</v>
      </c>
      <c r="AD169" s="352" t="s">
        <v>1534</v>
      </c>
      <c r="AE169" s="352" t="s">
        <v>1546</v>
      </c>
      <c r="AF169" s="352" t="s">
        <v>1989</v>
      </c>
      <c r="AG169" s="368" t="s">
        <v>4078</v>
      </c>
      <c r="AH169" s="368" t="s">
        <v>4254</v>
      </c>
      <c r="AI169" s="468"/>
      <c r="AJ169" s="158">
        <v>6</v>
      </c>
      <c r="AK169" s="361" t="s">
        <v>1664</v>
      </c>
      <c r="AL169" s="461">
        <v>10</v>
      </c>
      <c r="AM169" s="453">
        <v>5</v>
      </c>
      <c r="AN169" s="366" t="b">
        <f t="shared" si="22"/>
        <v>1</v>
      </c>
      <c r="AO169" s="370">
        <v>1</v>
      </c>
      <c r="AP169" s="370">
        <v>4</v>
      </c>
      <c r="AQ169" s="352">
        <v>0</v>
      </c>
      <c r="AR169" s="352">
        <v>0</v>
      </c>
      <c r="AS169" s="372" t="s">
        <v>4255</v>
      </c>
      <c r="AT169" s="148" t="s">
        <v>4129</v>
      </c>
      <c r="AU169" s="439">
        <f t="shared" si="23"/>
        <v>122733560</v>
      </c>
      <c r="AV169" s="454">
        <f t="shared" si="24"/>
        <v>0</v>
      </c>
      <c r="AW169" s="455">
        <f t="shared" si="25"/>
        <v>0</v>
      </c>
      <c r="AX169" s="456">
        <f t="shared" si="26"/>
        <v>122733560</v>
      </c>
      <c r="AY169" s="457"/>
      <c r="AZ169" s="424">
        <v>0</v>
      </c>
      <c r="BA169" s="424">
        <v>0</v>
      </c>
      <c r="BB169" s="424">
        <v>0</v>
      </c>
      <c r="BC169" s="424">
        <v>0</v>
      </c>
      <c r="BD169" s="424">
        <v>0</v>
      </c>
      <c r="BE169" s="424">
        <v>0</v>
      </c>
      <c r="BF169" s="417">
        <v>0</v>
      </c>
      <c r="BG169" s="417">
        <v>0</v>
      </c>
      <c r="BH169" s="417">
        <v>0</v>
      </c>
      <c r="BI169" s="417">
        <v>0</v>
      </c>
      <c r="BJ169" s="417">
        <v>0</v>
      </c>
      <c r="BK169" s="417">
        <v>0</v>
      </c>
      <c r="BL169" s="417">
        <v>0</v>
      </c>
      <c r="BM169" s="417">
        <v>0</v>
      </c>
      <c r="BN169" s="417">
        <v>0</v>
      </c>
      <c r="BO169" s="417">
        <v>0</v>
      </c>
      <c r="BP169" s="417">
        <v>0</v>
      </c>
      <c r="BQ169" s="417">
        <v>0</v>
      </c>
      <c r="BR169" s="417">
        <v>0</v>
      </c>
      <c r="BS169" s="417">
        <v>0</v>
      </c>
      <c r="BT169" s="417">
        <v>0</v>
      </c>
      <c r="BU169" s="417">
        <v>0</v>
      </c>
      <c r="BV169" s="417">
        <v>0</v>
      </c>
      <c r="BW169" s="417">
        <v>0</v>
      </c>
      <c r="BX169" s="417">
        <v>0</v>
      </c>
      <c r="BY169" s="417">
        <v>0</v>
      </c>
      <c r="BZ169" s="417">
        <v>0</v>
      </c>
      <c r="CA169" s="417">
        <v>0</v>
      </c>
      <c r="CB169" s="417">
        <v>0</v>
      </c>
      <c r="CC169" s="417">
        <v>0</v>
      </c>
      <c r="CD169" s="417">
        <v>0</v>
      </c>
      <c r="CE169" s="417">
        <v>0</v>
      </c>
      <c r="CF169" s="417">
        <v>0</v>
      </c>
      <c r="CG169" s="417">
        <v>0</v>
      </c>
      <c r="CH169" s="417">
        <v>0</v>
      </c>
      <c r="CI169" s="417">
        <v>0</v>
      </c>
      <c r="CJ169" s="417">
        <v>0</v>
      </c>
      <c r="CK169" s="417">
        <v>0</v>
      </c>
      <c r="CL169" s="417">
        <v>0</v>
      </c>
      <c r="CM169" s="420">
        <v>0</v>
      </c>
      <c r="CN169" s="420">
        <v>0</v>
      </c>
      <c r="CO169" s="420">
        <v>122733560</v>
      </c>
      <c r="CP169" s="420">
        <v>0</v>
      </c>
    </row>
    <row r="170" spans="1:94" s="440" customFormat="1" ht="99.95" customHeight="1" x14ac:dyDescent="0.25">
      <c r="A170" s="167">
        <v>19</v>
      </c>
      <c r="B170" s="167" t="s">
        <v>30</v>
      </c>
      <c r="C170" s="167">
        <v>1903</v>
      </c>
      <c r="D170" s="167" t="s">
        <v>1816</v>
      </c>
      <c r="E170" s="350" t="s">
        <v>33</v>
      </c>
      <c r="F170" s="167" t="s">
        <v>1659</v>
      </c>
      <c r="G170" s="368">
        <v>290</v>
      </c>
      <c r="H170" s="351" t="s">
        <v>1829</v>
      </c>
      <c r="I170" s="378" t="s">
        <v>2076</v>
      </c>
      <c r="J170" s="148">
        <v>5</v>
      </c>
      <c r="K170" s="352" t="s">
        <v>1986</v>
      </c>
      <c r="L170" s="352" t="s">
        <v>1987</v>
      </c>
      <c r="M170" s="353" t="s">
        <v>1990</v>
      </c>
      <c r="N170" s="378" t="s">
        <v>2076</v>
      </c>
      <c r="O170" s="148">
        <v>5</v>
      </c>
      <c r="P170" s="448">
        <v>2021004250588</v>
      </c>
      <c r="Q170" s="354" t="s">
        <v>1818</v>
      </c>
      <c r="R170" s="447">
        <v>1903040</v>
      </c>
      <c r="S170" s="158" t="s">
        <v>2164</v>
      </c>
      <c r="T170" s="355" t="s">
        <v>2165</v>
      </c>
      <c r="U170" s="355" t="s">
        <v>2163</v>
      </c>
      <c r="V170" s="148">
        <v>102</v>
      </c>
      <c r="W170" s="355" t="s">
        <v>2217</v>
      </c>
      <c r="X170" s="458" t="s">
        <v>1757</v>
      </c>
      <c r="Y170" s="373"/>
      <c r="Z170" s="373"/>
      <c r="AA170" s="367" t="s">
        <v>4252</v>
      </c>
      <c r="AB170" s="390" t="s">
        <v>4253</v>
      </c>
      <c r="AC170" s="432"/>
      <c r="AD170" s="352" t="s">
        <v>1534</v>
      </c>
      <c r="AE170" s="352" t="s">
        <v>1546</v>
      </c>
      <c r="AF170" s="352" t="s">
        <v>1989</v>
      </c>
      <c r="AG170" s="368" t="s">
        <v>4078</v>
      </c>
      <c r="AH170" s="368" t="s">
        <v>4254</v>
      </c>
      <c r="AI170" s="468"/>
      <c r="AJ170" s="158">
        <v>6</v>
      </c>
      <c r="AK170" s="361" t="s">
        <v>1664</v>
      </c>
      <c r="AL170" s="461">
        <v>10</v>
      </c>
      <c r="AM170" s="453">
        <v>5</v>
      </c>
      <c r="AN170" s="366" t="b">
        <f t="shared" si="22"/>
        <v>1</v>
      </c>
      <c r="AO170" s="370">
        <v>1</v>
      </c>
      <c r="AP170" s="370">
        <v>4</v>
      </c>
      <c r="AQ170" s="352">
        <v>0</v>
      </c>
      <c r="AR170" s="352">
        <v>0</v>
      </c>
      <c r="AS170" s="377"/>
      <c r="AT170" s="148" t="s">
        <v>4129</v>
      </c>
      <c r="AU170" s="439">
        <f t="shared" si="23"/>
        <v>0</v>
      </c>
      <c r="AV170" s="454">
        <f t="shared" si="24"/>
        <v>0</v>
      </c>
      <c r="AW170" s="455">
        <f t="shared" si="25"/>
        <v>0</v>
      </c>
      <c r="AX170" s="456">
        <f t="shared" si="26"/>
        <v>0</v>
      </c>
      <c r="AY170" s="457"/>
      <c r="AZ170" s="424">
        <v>0</v>
      </c>
      <c r="BA170" s="424">
        <v>0</v>
      </c>
      <c r="BB170" s="424">
        <v>0</v>
      </c>
      <c r="BC170" s="424">
        <v>0</v>
      </c>
      <c r="BD170" s="424">
        <v>0</v>
      </c>
      <c r="BE170" s="424">
        <v>0</v>
      </c>
      <c r="BF170" s="417">
        <v>0</v>
      </c>
      <c r="BG170" s="417">
        <v>0</v>
      </c>
      <c r="BH170" s="417">
        <v>0</v>
      </c>
      <c r="BI170" s="417">
        <v>0</v>
      </c>
      <c r="BJ170" s="417">
        <v>0</v>
      </c>
      <c r="BK170" s="417">
        <v>0</v>
      </c>
      <c r="BL170" s="417">
        <v>0</v>
      </c>
      <c r="BM170" s="417">
        <v>0</v>
      </c>
      <c r="BN170" s="417">
        <v>0</v>
      </c>
      <c r="BO170" s="417">
        <v>0</v>
      </c>
      <c r="BP170" s="417">
        <v>0</v>
      </c>
      <c r="BQ170" s="417">
        <v>0</v>
      </c>
      <c r="BR170" s="417">
        <v>0</v>
      </c>
      <c r="BS170" s="417">
        <v>0</v>
      </c>
      <c r="BT170" s="417">
        <v>0</v>
      </c>
      <c r="BU170" s="417">
        <v>0</v>
      </c>
      <c r="BV170" s="417">
        <v>0</v>
      </c>
      <c r="BW170" s="417">
        <v>0</v>
      </c>
      <c r="BX170" s="417">
        <v>0</v>
      </c>
      <c r="BY170" s="417">
        <v>0</v>
      </c>
      <c r="BZ170" s="417">
        <v>0</v>
      </c>
      <c r="CA170" s="417">
        <v>0</v>
      </c>
      <c r="CB170" s="417">
        <v>0</v>
      </c>
      <c r="CC170" s="417">
        <v>0</v>
      </c>
      <c r="CD170" s="417">
        <v>0</v>
      </c>
      <c r="CE170" s="417">
        <v>0</v>
      </c>
      <c r="CF170" s="417">
        <v>0</v>
      </c>
      <c r="CG170" s="417">
        <v>0</v>
      </c>
      <c r="CH170" s="417">
        <v>0</v>
      </c>
      <c r="CI170" s="417">
        <v>0</v>
      </c>
      <c r="CJ170" s="417">
        <v>0</v>
      </c>
      <c r="CK170" s="417">
        <v>0</v>
      </c>
      <c r="CL170" s="417">
        <v>0</v>
      </c>
      <c r="CM170" s="420">
        <v>0</v>
      </c>
      <c r="CN170" s="420">
        <v>0</v>
      </c>
      <c r="CO170" s="420">
        <v>0</v>
      </c>
      <c r="CP170" s="420">
        <v>0</v>
      </c>
    </row>
    <row r="171" spans="1:94" s="440" customFormat="1" ht="99.95" customHeight="1" x14ac:dyDescent="0.25">
      <c r="A171" s="167">
        <v>19</v>
      </c>
      <c r="B171" s="167" t="s">
        <v>30</v>
      </c>
      <c r="C171" s="167">
        <v>1906</v>
      </c>
      <c r="D171" s="167" t="s">
        <v>1856</v>
      </c>
      <c r="E171" s="350" t="s">
        <v>33</v>
      </c>
      <c r="F171" s="167" t="s">
        <v>1857</v>
      </c>
      <c r="G171" s="368">
        <v>71</v>
      </c>
      <c r="H171" s="351" t="s">
        <v>1867</v>
      </c>
      <c r="I171" s="378" t="s">
        <v>2077</v>
      </c>
      <c r="J171" s="148">
        <v>95</v>
      </c>
      <c r="K171" s="352" t="s">
        <v>1920</v>
      </c>
      <c r="L171" s="352" t="s">
        <v>1959</v>
      </c>
      <c r="M171" s="353" t="s">
        <v>1960</v>
      </c>
      <c r="N171" s="378" t="s">
        <v>2077</v>
      </c>
      <c r="O171" s="148">
        <v>95</v>
      </c>
      <c r="P171" s="448">
        <v>2021004250602</v>
      </c>
      <c r="Q171" s="354" t="s">
        <v>1859</v>
      </c>
      <c r="R171" s="447">
        <v>1905027</v>
      </c>
      <c r="S171" s="158" t="s">
        <v>2173</v>
      </c>
      <c r="T171" s="355" t="s">
        <v>2174</v>
      </c>
      <c r="U171" s="355" t="s">
        <v>2049</v>
      </c>
      <c r="V171" s="148">
        <v>288</v>
      </c>
      <c r="W171" s="355" t="s">
        <v>2212</v>
      </c>
      <c r="X171" s="458" t="s">
        <v>1757</v>
      </c>
      <c r="Y171" s="148" t="s">
        <v>3841</v>
      </c>
      <c r="Z171" s="148" t="s">
        <v>2965</v>
      </c>
      <c r="AA171" s="367" t="s">
        <v>4188</v>
      </c>
      <c r="AB171" s="390" t="s">
        <v>1873</v>
      </c>
      <c r="AC171" s="378" t="s">
        <v>4189</v>
      </c>
      <c r="AD171" s="352" t="s">
        <v>1534</v>
      </c>
      <c r="AE171" s="352" t="s">
        <v>1546</v>
      </c>
      <c r="AF171" s="352" t="s">
        <v>1926</v>
      </c>
      <c r="AG171" s="368" t="s">
        <v>4193</v>
      </c>
      <c r="AH171" s="368" t="s">
        <v>4194</v>
      </c>
      <c r="AI171" s="468"/>
      <c r="AJ171" s="158">
        <v>6</v>
      </c>
      <c r="AK171" s="361" t="s">
        <v>1664</v>
      </c>
      <c r="AL171" s="362">
        <v>6</v>
      </c>
      <c r="AM171" s="453">
        <v>6</v>
      </c>
      <c r="AN171" s="366" t="b">
        <f t="shared" si="22"/>
        <v>1</v>
      </c>
      <c r="AO171" s="370">
        <v>3</v>
      </c>
      <c r="AP171" s="370">
        <v>3</v>
      </c>
      <c r="AQ171" s="352">
        <v>0</v>
      </c>
      <c r="AR171" s="352">
        <v>0</v>
      </c>
      <c r="AS171" s="372" t="s">
        <v>4200</v>
      </c>
      <c r="AT171" s="148" t="s">
        <v>4129</v>
      </c>
      <c r="AU171" s="439">
        <f t="shared" si="23"/>
        <v>129802016</v>
      </c>
      <c r="AV171" s="454">
        <f t="shared" si="24"/>
        <v>0</v>
      </c>
      <c r="AW171" s="455">
        <f t="shared" si="25"/>
        <v>0</v>
      </c>
      <c r="AX171" s="456">
        <f t="shared" si="26"/>
        <v>129802016</v>
      </c>
      <c r="AY171" s="457"/>
      <c r="AZ171" s="424">
        <v>0</v>
      </c>
      <c r="BA171" s="424">
        <v>0</v>
      </c>
      <c r="BB171" s="424">
        <v>0</v>
      </c>
      <c r="BC171" s="424">
        <v>0</v>
      </c>
      <c r="BD171" s="424">
        <v>0</v>
      </c>
      <c r="BE171" s="424">
        <v>0</v>
      </c>
      <c r="BF171" s="417">
        <v>0</v>
      </c>
      <c r="BG171" s="417">
        <v>0</v>
      </c>
      <c r="BH171" s="417">
        <v>0</v>
      </c>
      <c r="BI171" s="417">
        <v>0</v>
      </c>
      <c r="BJ171" s="417">
        <v>0</v>
      </c>
      <c r="BK171" s="417">
        <v>0</v>
      </c>
      <c r="BL171" s="417">
        <v>0</v>
      </c>
      <c r="BM171" s="417">
        <v>0</v>
      </c>
      <c r="BN171" s="417">
        <v>0</v>
      </c>
      <c r="BO171" s="417">
        <v>0</v>
      </c>
      <c r="BP171" s="417">
        <v>0</v>
      </c>
      <c r="BQ171" s="417">
        <v>0</v>
      </c>
      <c r="BR171" s="417">
        <v>0</v>
      </c>
      <c r="BS171" s="417">
        <v>0</v>
      </c>
      <c r="BT171" s="417">
        <v>0</v>
      </c>
      <c r="BU171" s="417">
        <v>0</v>
      </c>
      <c r="BV171" s="417">
        <v>0</v>
      </c>
      <c r="BW171" s="417">
        <v>0</v>
      </c>
      <c r="BX171" s="417">
        <v>0</v>
      </c>
      <c r="BY171" s="417">
        <v>0</v>
      </c>
      <c r="BZ171" s="417">
        <v>0</v>
      </c>
      <c r="CA171" s="417">
        <v>0</v>
      </c>
      <c r="CB171" s="417">
        <v>0</v>
      </c>
      <c r="CC171" s="417">
        <v>0</v>
      </c>
      <c r="CD171" s="417">
        <v>0</v>
      </c>
      <c r="CE171" s="417">
        <v>0</v>
      </c>
      <c r="CF171" s="417">
        <v>0</v>
      </c>
      <c r="CG171" s="417">
        <v>0</v>
      </c>
      <c r="CH171" s="417">
        <v>0</v>
      </c>
      <c r="CI171" s="417">
        <v>0</v>
      </c>
      <c r="CJ171" s="417">
        <v>0</v>
      </c>
      <c r="CK171" s="417">
        <v>0</v>
      </c>
      <c r="CL171" s="417">
        <v>0</v>
      </c>
      <c r="CM171" s="420">
        <v>0</v>
      </c>
      <c r="CN171" s="420">
        <v>0</v>
      </c>
      <c r="CO171" s="420">
        <v>129802016</v>
      </c>
      <c r="CP171" s="420">
        <v>0</v>
      </c>
    </row>
    <row r="172" spans="1:94" s="440" customFormat="1" ht="99.95" customHeight="1" x14ac:dyDescent="0.25">
      <c r="A172" s="167">
        <v>19</v>
      </c>
      <c r="B172" s="167" t="s">
        <v>30</v>
      </c>
      <c r="C172" s="167">
        <v>1906</v>
      </c>
      <c r="D172" s="167" t="s">
        <v>1856</v>
      </c>
      <c r="E172" s="350" t="s">
        <v>33</v>
      </c>
      <c r="F172" s="167" t="s">
        <v>1857</v>
      </c>
      <c r="G172" s="368">
        <v>71</v>
      </c>
      <c r="H172" s="351" t="s">
        <v>1867</v>
      </c>
      <c r="I172" s="378" t="s">
        <v>2077</v>
      </c>
      <c r="J172" s="148">
        <v>95</v>
      </c>
      <c r="K172" s="352" t="s">
        <v>1920</v>
      </c>
      <c r="L172" s="352" t="s">
        <v>1959</v>
      </c>
      <c r="M172" s="353" t="s">
        <v>1960</v>
      </c>
      <c r="N172" s="378" t="s">
        <v>2077</v>
      </c>
      <c r="O172" s="148">
        <v>95</v>
      </c>
      <c r="P172" s="448">
        <v>2021004250602</v>
      </c>
      <c r="Q172" s="354" t="s">
        <v>1859</v>
      </c>
      <c r="R172" s="447">
        <v>1905027</v>
      </c>
      <c r="S172" s="158" t="s">
        <v>2173</v>
      </c>
      <c r="T172" s="355" t="s">
        <v>2174</v>
      </c>
      <c r="U172" s="355" t="s">
        <v>2049</v>
      </c>
      <c r="V172" s="148">
        <v>288</v>
      </c>
      <c r="W172" s="355" t="s">
        <v>2212</v>
      </c>
      <c r="X172" s="458" t="s">
        <v>1757</v>
      </c>
      <c r="Y172" s="148" t="s">
        <v>3853</v>
      </c>
      <c r="Z172" s="148" t="s">
        <v>4125</v>
      </c>
      <c r="AA172" s="367" t="s">
        <v>4188</v>
      </c>
      <c r="AB172" s="390" t="s">
        <v>1875</v>
      </c>
      <c r="AC172" s="378" t="s">
        <v>4192</v>
      </c>
      <c r="AD172" s="352" t="s">
        <v>1534</v>
      </c>
      <c r="AE172" s="352" t="s">
        <v>1546</v>
      </c>
      <c r="AF172" s="352" t="s">
        <v>1926</v>
      </c>
      <c r="AG172" s="368" t="s">
        <v>4193</v>
      </c>
      <c r="AH172" s="368" t="s">
        <v>4194</v>
      </c>
      <c r="AI172" s="468"/>
      <c r="AJ172" s="158">
        <v>6</v>
      </c>
      <c r="AK172" s="361" t="s">
        <v>1664</v>
      </c>
      <c r="AL172" s="461">
        <v>6</v>
      </c>
      <c r="AM172" s="453">
        <v>1</v>
      </c>
      <c r="AN172" s="366" t="b">
        <f t="shared" si="22"/>
        <v>1</v>
      </c>
      <c r="AO172" s="370">
        <v>0</v>
      </c>
      <c r="AP172" s="370">
        <v>1</v>
      </c>
      <c r="AQ172" s="352">
        <v>0</v>
      </c>
      <c r="AR172" s="352">
        <v>0</v>
      </c>
      <c r="AS172" s="372" t="s">
        <v>4201</v>
      </c>
      <c r="AT172" s="148" t="s">
        <v>4129</v>
      </c>
      <c r="AU172" s="439">
        <f t="shared" si="23"/>
        <v>500000000</v>
      </c>
      <c r="AV172" s="454">
        <f t="shared" si="24"/>
        <v>0</v>
      </c>
      <c r="AW172" s="455">
        <f t="shared" si="25"/>
        <v>0</v>
      </c>
      <c r="AX172" s="456">
        <f t="shared" si="26"/>
        <v>500000000</v>
      </c>
      <c r="AY172" s="457"/>
      <c r="AZ172" s="424">
        <v>0</v>
      </c>
      <c r="BA172" s="424">
        <v>0</v>
      </c>
      <c r="BB172" s="424">
        <v>0</v>
      </c>
      <c r="BC172" s="424">
        <v>0</v>
      </c>
      <c r="BD172" s="424">
        <v>0</v>
      </c>
      <c r="BE172" s="424">
        <v>0</v>
      </c>
      <c r="BF172" s="417">
        <v>0</v>
      </c>
      <c r="BG172" s="417">
        <v>0</v>
      </c>
      <c r="BH172" s="417">
        <v>0</v>
      </c>
      <c r="BI172" s="417">
        <v>0</v>
      </c>
      <c r="BJ172" s="417">
        <v>0</v>
      </c>
      <c r="BK172" s="417">
        <v>0</v>
      </c>
      <c r="BL172" s="417">
        <v>0</v>
      </c>
      <c r="BM172" s="417">
        <v>0</v>
      </c>
      <c r="BN172" s="417">
        <v>0</v>
      </c>
      <c r="BO172" s="417">
        <v>0</v>
      </c>
      <c r="BP172" s="417">
        <v>0</v>
      </c>
      <c r="BQ172" s="417">
        <v>0</v>
      </c>
      <c r="BR172" s="417">
        <v>0</v>
      </c>
      <c r="BS172" s="417">
        <v>0</v>
      </c>
      <c r="BT172" s="417">
        <v>0</v>
      </c>
      <c r="BU172" s="417">
        <v>0</v>
      </c>
      <c r="BV172" s="417">
        <v>0</v>
      </c>
      <c r="BW172" s="417">
        <v>0</v>
      </c>
      <c r="BX172" s="417">
        <v>0</v>
      </c>
      <c r="BY172" s="417">
        <v>0</v>
      </c>
      <c r="BZ172" s="417">
        <v>0</v>
      </c>
      <c r="CA172" s="417">
        <v>0</v>
      </c>
      <c r="CB172" s="417">
        <v>0</v>
      </c>
      <c r="CC172" s="417">
        <v>0</v>
      </c>
      <c r="CD172" s="417">
        <v>0</v>
      </c>
      <c r="CE172" s="417">
        <v>0</v>
      </c>
      <c r="CF172" s="417">
        <v>0</v>
      </c>
      <c r="CG172" s="417">
        <v>0</v>
      </c>
      <c r="CH172" s="417">
        <v>0</v>
      </c>
      <c r="CI172" s="417">
        <v>0</v>
      </c>
      <c r="CJ172" s="417">
        <v>0</v>
      </c>
      <c r="CK172" s="417">
        <v>0</v>
      </c>
      <c r="CL172" s="417">
        <v>0</v>
      </c>
      <c r="CM172" s="420">
        <v>0</v>
      </c>
      <c r="CN172" s="420">
        <v>0</v>
      </c>
      <c r="CO172" s="420">
        <v>500000000</v>
      </c>
      <c r="CP172" s="420">
        <v>0</v>
      </c>
    </row>
    <row r="173" spans="1:94" s="440" customFormat="1" ht="99.95" customHeight="1" x14ac:dyDescent="0.25">
      <c r="A173" s="167">
        <v>19</v>
      </c>
      <c r="B173" s="167" t="s">
        <v>30</v>
      </c>
      <c r="C173" s="167">
        <v>1906</v>
      </c>
      <c r="D173" s="167" t="s">
        <v>1856</v>
      </c>
      <c r="E173" s="350" t="s">
        <v>33</v>
      </c>
      <c r="F173" s="167" t="s">
        <v>1857</v>
      </c>
      <c r="G173" s="368">
        <v>299</v>
      </c>
      <c r="H173" s="351" t="s">
        <v>1075</v>
      </c>
      <c r="I173" s="378" t="s">
        <v>2077</v>
      </c>
      <c r="J173" s="148">
        <v>10</v>
      </c>
      <c r="K173" s="352" t="s">
        <v>1920</v>
      </c>
      <c r="L173" s="352" t="s">
        <v>1992</v>
      </c>
      <c r="M173" s="353" t="s">
        <v>1075</v>
      </c>
      <c r="N173" s="378" t="s">
        <v>2077</v>
      </c>
      <c r="O173" s="148">
        <v>10</v>
      </c>
      <c r="P173" s="448">
        <v>2021004250602</v>
      </c>
      <c r="Q173" s="354" t="s">
        <v>1859</v>
      </c>
      <c r="R173" s="447">
        <v>1905024</v>
      </c>
      <c r="S173" s="158" t="s">
        <v>2169</v>
      </c>
      <c r="T173" s="355" t="s">
        <v>2170</v>
      </c>
      <c r="U173" s="355" t="s">
        <v>2052</v>
      </c>
      <c r="V173" s="148">
        <v>318</v>
      </c>
      <c r="W173" s="355" t="s">
        <v>2191</v>
      </c>
      <c r="X173" s="458" t="s">
        <v>1757</v>
      </c>
      <c r="Y173" s="373"/>
      <c r="Z173" s="373"/>
      <c r="AA173" s="367" t="s">
        <v>4256</v>
      </c>
      <c r="AB173" s="390" t="s">
        <v>1883</v>
      </c>
      <c r="AC173" s="432"/>
      <c r="AD173" s="352" t="s">
        <v>1533</v>
      </c>
      <c r="AE173" s="352" t="s">
        <v>1525</v>
      </c>
      <c r="AF173" s="352" t="s">
        <v>1926</v>
      </c>
      <c r="AG173" s="368" t="s">
        <v>4078</v>
      </c>
      <c r="AH173" s="368" t="s">
        <v>4257</v>
      </c>
      <c r="AI173" s="468"/>
      <c r="AJ173" s="158">
        <v>6</v>
      </c>
      <c r="AK173" s="361" t="s">
        <v>1664</v>
      </c>
      <c r="AL173" s="461">
        <v>262433</v>
      </c>
      <c r="AM173" s="453">
        <v>65625</v>
      </c>
      <c r="AN173" s="366" t="b">
        <f t="shared" si="22"/>
        <v>1</v>
      </c>
      <c r="AO173" s="370">
        <v>0</v>
      </c>
      <c r="AP173" s="370">
        <v>65625</v>
      </c>
      <c r="AQ173" s="352">
        <v>0</v>
      </c>
      <c r="AR173" s="352">
        <v>0</v>
      </c>
      <c r="AS173" s="377"/>
      <c r="AT173" s="148" t="s">
        <v>4129</v>
      </c>
      <c r="AU173" s="439">
        <f t="shared" si="23"/>
        <v>0</v>
      </c>
      <c r="AV173" s="454">
        <f t="shared" si="24"/>
        <v>0</v>
      </c>
      <c r="AW173" s="455">
        <f t="shared" si="25"/>
        <v>0</v>
      </c>
      <c r="AX173" s="456">
        <f t="shared" si="26"/>
        <v>0</v>
      </c>
      <c r="AY173" s="457"/>
      <c r="AZ173" s="424">
        <v>0</v>
      </c>
      <c r="BA173" s="424">
        <v>0</v>
      </c>
      <c r="BB173" s="424">
        <v>0</v>
      </c>
      <c r="BC173" s="424">
        <v>0</v>
      </c>
      <c r="BD173" s="424">
        <v>0</v>
      </c>
      <c r="BE173" s="424">
        <v>0</v>
      </c>
      <c r="BF173" s="417">
        <v>0</v>
      </c>
      <c r="BG173" s="417">
        <v>0</v>
      </c>
      <c r="BH173" s="417">
        <v>0</v>
      </c>
      <c r="BI173" s="417">
        <v>0</v>
      </c>
      <c r="BJ173" s="417">
        <v>0</v>
      </c>
      <c r="BK173" s="417">
        <v>0</v>
      </c>
      <c r="BL173" s="417">
        <v>0</v>
      </c>
      <c r="BM173" s="417">
        <v>0</v>
      </c>
      <c r="BN173" s="417">
        <v>0</v>
      </c>
      <c r="BO173" s="417">
        <v>0</v>
      </c>
      <c r="BP173" s="417">
        <v>0</v>
      </c>
      <c r="BQ173" s="417">
        <v>0</v>
      </c>
      <c r="BR173" s="417">
        <v>0</v>
      </c>
      <c r="BS173" s="417">
        <v>0</v>
      </c>
      <c r="BT173" s="417">
        <v>0</v>
      </c>
      <c r="BU173" s="417">
        <v>0</v>
      </c>
      <c r="BV173" s="417">
        <v>0</v>
      </c>
      <c r="BW173" s="417">
        <v>0</v>
      </c>
      <c r="BX173" s="417">
        <v>0</v>
      </c>
      <c r="BY173" s="417">
        <v>0</v>
      </c>
      <c r="BZ173" s="417">
        <v>0</v>
      </c>
      <c r="CA173" s="417">
        <v>0</v>
      </c>
      <c r="CB173" s="417">
        <v>0</v>
      </c>
      <c r="CC173" s="417">
        <v>0</v>
      </c>
      <c r="CD173" s="417">
        <v>0</v>
      </c>
      <c r="CE173" s="417">
        <v>0</v>
      </c>
      <c r="CF173" s="417">
        <v>0</v>
      </c>
      <c r="CG173" s="417">
        <v>0</v>
      </c>
      <c r="CH173" s="417">
        <v>0</v>
      </c>
      <c r="CI173" s="417">
        <v>0</v>
      </c>
      <c r="CJ173" s="417">
        <v>0</v>
      </c>
      <c r="CK173" s="417">
        <v>0</v>
      </c>
      <c r="CL173" s="417">
        <v>0</v>
      </c>
      <c r="CM173" s="420">
        <v>0</v>
      </c>
      <c r="CN173" s="420">
        <v>0</v>
      </c>
      <c r="CO173" s="420">
        <v>0</v>
      </c>
      <c r="CP173" s="420">
        <v>0</v>
      </c>
    </row>
    <row r="174" spans="1:94" s="440" customFormat="1" ht="99.95" customHeight="1" x14ac:dyDescent="0.25">
      <c r="A174" s="167">
        <v>45</v>
      </c>
      <c r="B174" s="167" t="s">
        <v>548</v>
      </c>
      <c r="C174" s="167">
        <v>4599</v>
      </c>
      <c r="D174" s="167" t="s">
        <v>1754</v>
      </c>
      <c r="E174" s="350" t="s">
        <v>1740</v>
      </c>
      <c r="F174" s="167" t="s">
        <v>1755</v>
      </c>
      <c r="G174" s="368">
        <v>381</v>
      </c>
      <c r="H174" s="351" t="s">
        <v>1770</v>
      </c>
      <c r="I174" s="378" t="s">
        <v>2077</v>
      </c>
      <c r="J174" s="148">
        <v>100</v>
      </c>
      <c r="K174" s="352" t="s">
        <v>1916</v>
      </c>
      <c r="L174" s="352" t="s">
        <v>1916</v>
      </c>
      <c r="M174" s="353" t="s">
        <v>1994</v>
      </c>
      <c r="N174" s="378" t="s">
        <v>2077</v>
      </c>
      <c r="O174" s="148">
        <v>100</v>
      </c>
      <c r="P174" s="448">
        <v>2021004250582</v>
      </c>
      <c r="Q174" s="354" t="s">
        <v>1756</v>
      </c>
      <c r="R174" s="447">
        <v>4599031</v>
      </c>
      <c r="S174" s="158" t="s">
        <v>2043</v>
      </c>
      <c r="T174" s="355" t="s">
        <v>2044</v>
      </c>
      <c r="U174" s="355" t="s">
        <v>2049</v>
      </c>
      <c r="V174" s="148">
        <v>116</v>
      </c>
      <c r="W174" s="355" t="s">
        <v>2192</v>
      </c>
      <c r="X174" s="458" t="s">
        <v>1757</v>
      </c>
      <c r="Y174" s="148" t="s">
        <v>3739</v>
      </c>
      <c r="Z174" s="148" t="s">
        <v>4259</v>
      </c>
      <c r="AA174" s="367" t="s">
        <v>4260</v>
      </c>
      <c r="AB174" s="390" t="s">
        <v>1771</v>
      </c>
      <c r="AC174" s="378" t="s">
        <v>4261</v>
      </c>
      <c r="AD174" s="352" t="s">
        <v>1534</v>
      </c>
      <c r="AE174" s="352" t="s">
        <v>1540</v>
      </c>
      <c r="AF174" s="352" t="s">
        <v>1927</v>
      </c>
      <c r="AG174" s="368" t="s">
        <v>4267</v>
      </c>
      <c r="AH174" s="368" t="s">
        <v>4268</v>
      </c>
      <c r="AI174" s="468"/>
      <c r="AJ174" s="158">
        <v>6</v>
      </c>
      <c r="AK174" s="361" t="s">
        <v>1664</v>
      </c>
      <c r="AL174" s="362">
        <v>1</v>
      </c>
      <c r="AM174" s="453">
        <v>1</v>
      </c>
      <c r="AN174" s="366" t="b">
        <f t="shared" ref="AN174:AN204" si="27">_xlfn.IFNA(+AO174+AP174+AQ174+AR174=AM174,"ERROR")</f>
        <v>1</v>
      </c>
      <c r="AO174" s="370">
        <v>0</v>
      </c>
      <c r="AP174" s="370">
        <v>1</v>
      </c>
      <c r="AQ174" s="352">
        <v>0</v>
      </c>
      <c r="AR174" s="352">
        <v>0</v>
      </c>
      <c r="AS174" s="372" t="s">
        <v>4269</v>
      </c>
      <c r="AT174" s="148" t="s">
        <v>4129</v>
      </c>
      <c r="AU174" s="439">
        <f t="shared" ref="AU174:AU190" si="28">+AV174+AW174+AX174</f>
        <v>476390422</v>
      </c>
      <c r="AV174" s="454">
        <f t="shared" ref="AV174:AV190" si="29">+AZ174+BB174+BC174+BD174+BE174+BA174</f>
        <v>472812746</v>
      </c>
      <c r="AW174" s="455">
        <f t="shared" ref="AW174:AW190" si="30">SUM(BF174:CL174)</f>
        <v>0</v>
      </c>
      <c r="AX174" s="456">
        <f t="shared" ref="AX174:AX190" si="31">+CM174+CN174+CO174+CP174</f>
        <v>3577676</v>
      </c>
      <c r="AY174" s="457"/>
      <c r="AZ174" s="424">
        <v>472812746</v>
      </c>
      <c r="BA174" s="424">
        <v>0</v>
      </c>
      <c r="BB174" s="424">
        <v>0</v>
      </c>
      <c r="BC174" s="424">
        <v>0</v>
      </c>
      <c r="BD174" s="424">
        <v>0</v>
      </c>
      <c r="BE174" s="424">
        <v>0</v>
      </c>
      <c r="BF174" s="417">
        <v>0</v>
      </c>
      <c r="BG174" s="417">
        <v>0</v>
      </c>
      <c r="BH174" s="417">
        <v>0</v>
      </c>
      <c r="BI174" s="417">
        <v>0</v>
      </c>
      <c r="BJ174" s="417">
        <v>0</v>
      </c>
      <c r="BK174" s="417">
        <v>0</v>
      </c>
      <c r="BL174" s="417">
        <v>0</v>
      </c>
      <c r="BM174" s="417">
        <v>0</v>
      </c>
      <c r="BN174" s="417">
        <v>0</v>
      </c>
      <c r="BO174" s="417">
        <v>0</v>
      </c>
      <c r="BP174" s="417">
        <v>0</v>
      </c>
      <c r="BQ174" s="417">
        <v>0</v>
      </c>
      <c r="BR174" s="417">
        <v>0</v>
      </c>
      <c r="BS174" s="417">
        <v>0</v>
      </c>
      <c r="BT174" s="417">
        <v>0</v>
      </c>
      <c r="BU174" s="417">
        <v>0</v>
      </c>
      <c r="BV174" s="417">
        <v>0</v>
      </c>
      <c r="BW174" s="417">
        <v>0</v>
      </c>
      <c r="BX174" s="417">
        <v>0</v>
      </c>
      <c r="BY174" s="417">
        <v>0</v>
      </c>
      <c r="BZ174" s="417">
        <v>0</v>
      </c>
      <c r="CA174" s="417">
        <v>0</v>
      </c>
      <c r="CB174" s="417">
        <v>0</v>
      </c>
      <c r="CC174" s="417">
        <v>0</v>
      </c>
      <c r="CD174" s="417">
        <v>0</v>
      </c>
      <c r="CE174" s="417">
        <v>0</v>
      </c>
      <c r="CF174" s="417">
        <v>0</v>
      </c>
      <c r="CG174" s="417">
        <v>0</v>
      </c>
      <c r="CH174" s="417">
        <v>0</v>
      </c>
      <c r="CI174" s="417">
        <v>0</v>
      </c>
      <c r="CJ174" s="417">
        <v>0</v>
      </c>
      <c r="CK174" s="417">
        <v>0</v>
      </c>
      <c r="CL174" s="417">
        <v>0</v>
      </c>
      <c r="CM174" s="420">
        <v>0</v>
      </c>
      <c r="CN174" s="420">
        <v>0</v>
      </c>
      <c r="CO174" s="420">
        <v>3577676</v>
      </c>
      <c r="CP174" s="420">
        <v>0</v>
      </c>
    </row>
    <row r="175" spans="1:94" s="440" customFormat="1" ht="99.95" customHeight="1" x14ac:dyDescent="0.25">
      <c r="A175" s="167">
        <v>45</v>
      </c>
      <c r="B175" s="167" t="s">
        <v>548</v>
      </c>
      <c r="C175" s="167">
        <v>4599</v>
      </c>
      <c r="D175" s="167" t="s">
        <v>1754</v>
      </c>
      <c r="E175" s="350" t="s">
        <v>1740</v>
      </c>
      <c r="F175" s="167" t="s">
        <v>1755</v>
      </c>
      <c r="G175" s="368">
        <v>381</v>
      </c>
      <c r="H175" s="351" t="s">
        <v>1770</v>
      </c>
      <c r="I175" s="378" t="s">
        <v>2077</v>
      </c>
      <c r="J175" s="148">
        <v>100</v>
      </c>
      <c r="K175" s="352" t="s">
        <v>1916</v>
      </c>
      <c r="L175" s="352" t="s">
        <v>1916</v>
      </c>
      <c r="M175" s="353" t="s">
        <v>1994</v>
      </c>
      <c r="N175" s="378" t="s">
        <v>2077</v>
      </c>
      <c r="O175" s="148">
        <v>100</v>
      </c>
      <c r="P175" s="448">
        <v>2021004250582</v>
      </c>
      <c r="Q175" s="354" t="s">
        <v>1756</v>
      </c>
      <c r="R175" s="447">
        <v>4599031</v>
      </c>
      <c r="S175" s="158" t="s">
        <v>2043</v>
      </c>
      <c r="T175" s="355" t="s">
        <v>2044</v>
      </c>
      <c r="U175" s="355" t="s">
        <v>2049</v>
      </c>
      <c r="V175" s="148">
        <v>116</v>
      </c>
      <c r="W175" s="355" t="s">
        <v>2192</v>
      </c>
      <c r="X175" s="458" t="s">
        <v>1757</v>
      </c>
      <c r="Y175" s="148" t="s">
        <v>3841</v>
      </c>
      <c r="Z175" s="148" t="s">
        <v>2965</v>
      </c>
      <c r="AA175" s="367" t="s">
        <v>4260</v>
      </c>
      <c r="AB175" s="390" t="s">
        <v>1773</v>
      </c>
      <c r="AC175" s="378" t="s">
        <v>4262</v>
      </c>
      <c r="AD175" s="352" t="s">
        <v>1534</v>
      </c>
      <c r="AE175" s="352" t="s">
        <v>1995</v>
      </c>
      <c r="AF175" s="352" t="s">
        <v>1927</v>
      </c>
      <c r="AG175" s="368" t="s">
        <v>4267</v>
      </c>
      <c r="AH175" s="368" t="s">
        <v>4268</v>
      </c>
      <c r="AI175" s="468"/>
      <c r="AJ175" s="158">
        <v>6</v>
      </c>
      <c r="AK175" s="361" t="s">
        <v>1664</v>
      </c>
      <c r="AL175" s="461">
        <v>400</v>
      </c>
      <c r="AM175" s="453">
        <v>80</v>
      </c>
      <c r="AN175" s="366" t="b">
        <f t="shared" si="27"/>
        <v>1</v>
      </c>
      <c r="AO175" s="370">
        <v>10</v>
      </c>
      <c r="AP175" s="370">
        <v>70</v>
      </c>
      <c r="AQ175" s="352">
        <v>0</v>
      </c>
      <c r="AR175" s="352">
        <v>0</v>
      </c>
      <c r="AS175" s="372" t="s">
        <v>4270</v>
      </c>
      <c r="AT175" s="148" t="s">
        <v>4129</v>
      </c>
      <c r="AU175" s="439">
        <f t="shared" si="28"/>
        <v>1934604978</v>
      </c>
      <c r="AV175" s="454">
        <f t="shared" si="29"/>
        <v>0</v>
      </c>
      <c r="AW175" s="455">
        <f t="shared" si="30"/>
        <v>0</v>
      </c>
      <c r="AX175" s="456">
        <f t="shared" si="31"/>
        <v>1934604978</v>
      </c>
      <c r="AY175" s="457"/>
      <c r="AZ175" s="424">
        <v>0</v>
      </c>
      <c r="BA175" s="424">
        <v>0</v>
      </c>
      <c r="BB175" s="424">
        <v>0</v>
      </c>
      <c r="BC175" s="424">
        <v>0</v>
      </c>
      <c r="BD175" s="424">
        <v>0</v>
      </c>
      <c r="BE175" s="424">
        <v>0</v>
      </c>
      <c r="BF175" s="417">
        <v>0</v>
      </c>
      <c r="BG175" s="417">
        <v>0</v>
      </c>
      <c r="BH175" s="417">
        <v>0</v>
      </c>
      <c r="BI175" s="417">
        <v>0</v>
      </c>
      <c r="BJ175" s="417">
        <v>0</v>
      </c>
      <c r="BK175" s="417">
        <v>0</v>
      </c>
      <c r="BL175" s="417">
        <v>0</v>
      </c>
      <c r="BM175" s="417">
        <v>0</v>
      </c>
      <c r="BN175" s="417">
        <v>0</v>
      </c>
      <c r="BO175" s="417">
        <v>0</v>
      </c>
      <c r="BP175" s="417">
        <v>0</v>
      </c>
      <c r="BQ175" s="417">
        <v>0</v>
      </c>
      <c r="BR175" s="417">
        <v>0</v>
      </c>
      <c r="BS175" s="417">
        <v>0</v>
      </c>
      <c r="BT175" s="417">
        <v>0</v>
      </c>
      <c r="BU175" s="417">
        <v>0</v>
      </c>
      <c r="BV175" s="417">
        <v>0</v>
      </c>
      <c r="BW175" s="417">
        <v>0</v>
      </c>
      <c r="BX175" s="417">
        <v>0</v>
      </c>
      <c r="BY175" s="417">
        <v>0</v>
      </c>
      <c r="BZ175" s="417">
        <v>0</v>
      </c>
      <c r="CA175" s="417">
        <v>0</v>
      </c>
      <c r="CB175" s="417">
        <v>0</v>
      </c>
      <c r="CC175" s="417">
        <v>0</v>
      </c>
      <c r="CD175" s="417">
        <v>0</v>
      </c>
      <c r="CE175" s="417">
        <v>0</v>
      </c>
      <c r="CF175" s="417">
        <v>0</v>
      </c>
      <c r="CG175" s="417">
        <v>0</v>
      </c>
      <c r="CH175" s="417">
        <v>0</v>
      </c>
      <c r="CI175" s="417">
        <v>0</v>
      </c>
      <c r="CJ175" s="417">
        <v>0</v>
      </c>
      <c r="CK175" s="417">
        <v>0</v>
      </c>
      <c r="CL175" s="417">
        <v>0</v>
      </c>
      <c r="CM175" s="420">
        <v>0</v>
      </c>
      <c r="CN175" s="420">
        <v>0</v>
      </c>
      <c r="CO175" s="420">
        <v>1934604978</v>
      </c>
      <c r="CP175" s="420">
        <v>0</v>
      </c>
    </row>
    <row r="176" spans="1:94" s="440" customFormat="1" ht="99.95" customHeight="1" x14ac:dyDescent="0.25">
      <c r="A176" s="167">
        <v>45</v>
      </c>
      <c r="B176" s="167" t="s">
        <v>548</v>
      </c>
      <c r="C176" s="167">
        <v>4599</v>
      </c>
      <c r="D176" s="167" t="s">
        <v>1754</v>
      </c>
      <c r="E176" s="350" t="s">
        <v>1740</v>
      </c>
      <c r="F176" s="167" t="s">
        <v>1755</v>
      </c>
      <c r="G176" s="368">
        <v>381</v>
      </c>
      <c r="H176" s="351" t="s">
        <v>1770</v>
      </c>
      <c r="I176" s="378" t="s">
        <v>2077</v>
      </c>
      <c r="J176" s="148">
        <v>100</v>
      </c>
      <c r="K176" s="352" t="s">
        <v>1916</v>
      </c>
      <c r="L176" s="352" t="s">
        <v>1916</v>
      </c>
      <c r="M176" s="353" t="s">
        <v>1994</v>
      </c>
      <c r="N176" s="378" t="s">
        <v>2077</v>
      </c>
      <c r="O176" s="148">
        <v>100</v>
      </c>
      <c r="P176" s="448">
        <v>2021004250582</v>
      </c>
      <c r="Q176" s="354" t="s">
        <v>1756</v>
      </c>
      <c r="R176" s="447">
        <v>4599031</v>
      </c>
      <c r="S176" s="158" t="s">
        <v>2043</v>
      </c>
      <c r="T176" s="355" t="s">
        <v>2044</v>
      </c>
      <c r="U176" s="355" t="s">
        <v>2049</v>
      </c>
      <c r="V176" s="148">
        <v>116</v>
      </c>
      <c r="W176" s="355" t="s">
        <v>2192</v>
      </c>
      <c r="X176" s="458" t="s">
        <v>1757</v>
      </c>
      <c r="Y176" s="148" t="s">
        <v>3835</v>
      </c>
      <c r="Z176" s="148" t="s">
        <v>2947</v>
      </c>
      <c r="AA176" s="367" t="s">
        <v>4260</v>
      </c>
      <c r="AB176" s="390" t="s">
        <v>1774</v>
      </c>
      <c r="AC176" s="378" t="s">
        <v>4263</v>
      </c>
      <c r="AD176" s="352" t="s">
        <v>1534</v>
      </c>
      <c r="AE176" s="352" t="s">
        <v>1995</v>
      </c>
      <c r="AF176" s="352" t="s">
        <v>1927</v>
      </c>
      <c r="AG176" s="368" t="s">
        <v>4267</v>
      </c>
      <c r="AH176" s="368" t="s">
        <v>4268</v>
      </c>
      <c r="AI176" s="468"/>
      <c r="AJ176" s="158">
        <v>6</v>
      </c>
      <c r="AK176" s="361" t="s">
        <v>1664</v>
      </c>
      <c r="AL176" s="466">
        <v>10000</v>
      </c>
      <c r="AM176" s="453">
        <v>3000</v>
      </c>
      <c r="AN176" s="366" t="b">
        <f t="shared" si="27"/>
        <v>1</v>
      </c>
      <c r="AO176" s="370">
        <v>500</v>
      </c>
      <c r="AP176" s="370">
        <v>2500</v>
      </c>
      <c r="AQ176" s="352">
        <v>0</v>
      </c>
      <c r="AR176" s="352">
        <v>0</v>
      </c>
      <c r="AS176" s="372" t="s">
        <v>4271</v>
      </c>
      <c r="AT176" s="148" t="s">
        <v>4129</v>
      </c>
      <c r="AU176" s="439">
        <f t="shared" si="28"/>
        <v>192000000</v>
      </c>
      <c r="AV176" s="454">
        <f t="shared" si="29"/>
        <v>192000000</v>
      </c>
      <c r="AW176" s="455">
        <f t="shared" si="30"/>
        <v>0</v>
      </c>
      <c r="AX176" s="456">
        <f t="shared" si="31"/>
        <v>0</v>
      </c>
      <c r="AY176" s="457"/>
      <c r="AZ176" s="424">
        <v>192000000</v>
      </c>
      <c r="BA176" s="424">
        <v>0</v>
      </c>
      <c r="BB176" s="424">
        <v>0</v>
      </c>
      <c r="BC176" s="424">
        <v>0</v>
      </c>
      <c r="BD176" s="424">
        <v>0</v>
      </c>
      <c r="BE176" s="424">
        <v>0</v>
      </c>
      <c r="BF176" s="417">
        <v>0</v>
      </c>
      <c r="BG176" s="417">
        <v>0</v>
      </c>
      <c r="BH176" s="417">
        <v>0</v>
      </c>
      <c r="BI176" s="417">
        <v>0</v>
      </c>
      <c r="BJ176" s="417">
        <v>0</v>
      </c>
      <c r="BK176" s="417">
        <v>0</v>
      </c>
      <c r="BL176" s="417">
        <v>0</v>
      </c>
      <c r="BM176" s="417">
        <v>0</v>
      </c>
      <c r="BN176" s="417">
        <v>0</v>
      </c>
      <c r="BO176" s="417">
        <v>0</v>
      </c>
      <c r="BP176" s="417">
        <v>0</v>
      </c>
      <c r="BQ176" s="417">
        <v>0</v>
      </c>
      <c r="BR176" s="417">
        <v>0</v>
      </c>
      <c r="BS176" s="417">
        <v>0</v>
      </c>
      <c r="BT176" s="417">
        <v>0</v>
      </c>
      <c r="BU176" s="417">
        <v>0</v>
      </c>
      <c r="BV176" s="417">
        <v>0</v>
      </c>
      <c r="BW176" s="417">
        <v>0</v>
      </c>
      <c r="BX176" s="417">
        <v>0</v>
      </c>
      <c r="BY176" s="417">
        <v>0</v>
      </c>
      <c r="BZ176" s="417">
        <v>0</v>
      </c>
      <c r="CA176" s="417">
        <v>0</v>
      </c>
      <c r="CB176" s="417">
        <v>0</v>
      </c>
      <c r="CC176" s="417">
        <v>0</v>
      </c>
      <c r="CD176" s="417">
        <v>0</v>
      </c>
      <c r="CE176" s="417">
        <v>0</v>
      </c>
      <c r="CF176" s="417">
        <v>0</v>
      </c>
      <c r="CG176" s="417">
        <v>0</v>
      </c>
      <c r="CH176" s="417">
        <v>0</v>
      </c>
      <c r="CI176" s="417">
        <v>0</v>
      </c>
      <c r="CJ176" s="417">
        <v>0</v>
      </c>
      <c r="CK176" s="417">
        <v>0</v>
      </c>
      <c r="CL176" s="417">
        <v>0</v>
      </c>
      <c r="CM176" s="420">
        <v>0</v>
      </c>
      <c r="CN176" s="420">
        <v>0</v>
      </c>
      <c r="CO176" s="420">
        <v>0</v>
      </c>
      <c r="CP176" s="420">
        <v>0</v>
      </c>
    </row>
    <row r="177" spans="1:94" s="440" customFormat="1" ht="99.95" customHeight="1" x14ac:dyDescent="0.25">
      <c r="A177" s="167">
        <v>45</v>
      </c>
      <c r="B177" s="167" t="s">
        <v>548</v>
      </c>
      <c r="C177" s="167">
        <v>4599</v>
      </c>
      <c r="D177" s="167" t="s">
        <v>1754</v>
      </c>
      <c r="E177" s="350" t="s">
        <v>1740</v>
      </c>
      <c r="F177" s="167" t="s">
        <v>1755</v>
      </c>
      <c r="G177" s="368">
        <v>381</v>
      </c>
      <c r="H177" s="351" t="s">
        <v>1770</v>
      </c>
      <c r="I177" s="378" t="s">
        <v>2077</v>
      </c>
      <c r="J177" s="148">
        <v>100</v>
      </c>
      <c r="K177" s="352" t="s">
        <v>1916</v>
      </c>
      <c r="L177" s="352" t="s">
        <v>1916</v>
      </c>
      <c r="M177" s="353" t="s">
        <v>1994</v>
      </c>
      <c r="N177" s="378" t="s">
        <v>2077</v>
      </c>
      <c r="O177" s="148">
        <v>100</v>
      </c>
      <c r="P177" s="448">
        <v>2021004250582</v>
      </c>
      <c r="Q177" s="354" t="s">
        <v>1756</v>
      </c>
      <c r="R177" s="447">
        <v>4599031</v>
      </c>
      <c r="S177" s="158" t="s">
        <v>2043</v>
      </c>
      <c r="T177" s="355" t="s">
        <v>2044</v>
      </c>
      <c r="U177" s="355" t="s">
        <v>2049</v>
      </c>
      <c r="V177" s="148">
        <v>116</v>
      </c>
      <c r="W177" s="355" t="s">
        <v>2192</v>
      </c>
      <c r="X177" s="458" t="s">
        <v>1757</v>
      </c>
      <c r="Y177" s="148" t="s">
        <v>3835</v>
      </c>
      <c r="Z177" s="148" t="s">
        <v>2947</v>
      </c>
      <c r="AA177" s="367" t="s">
        <v>4260</v>
      </c>
      <c r="AB177" s="390" t="s">
        <v>1776</v>
      </c>
      <c r="AC177" s="378" t="s">
        <v>4264</v>
      </c>
      <c r="AD177" s="352" t="s">
        <v>1534</v>
      </c>
      <c r="AE177" s="352" t="s">
        <v>1995</v>
      </c>
      <c r="AF177" s="352" t="s">
        <v>1927</v>
      </c>
      <c r="AG177" s="368" t="s">
        <v>4267</v>
      </c>
      <c r="AH177" s="368" t="s">
        <v>4268</v>
      </c>
      <c r="AI177" s="468"/>
      <c r="AJ177" s="158">
        <v>6</v>
      </c>
      <c r="AK177" s="361" t="s">
        <v>1664</v>
      </c>
      <c r="AL177" s="461">
        <v>0</v>
      </c>
      <c r="AM177" s="453">
        <v>5</v>
      </c>
      <c r="AN177" s="366" t="b">
        <f t="shared" si="27"/>
        <v>1</v>
      </c>
      <c r="AO177" s="370">
        <v>0</v>
      </c>
      <c r="AP177" s="370">
        <v>5</v>
      </c>
      <c r="AQ177" s="352">
        <v>0</v>
      </c>
      <c r="AR177" s="352">
        <v>0</v>
      </c>
      <c r="AS177" s="372" t="s">
        <v>4272</v>
      </c>
      <c r="AT177" s="148" t="s">
        <v>4129</v>
      </c>
      <c r="AU177" s="439">
        <f t="shared" si="28"/>
        <v>4494170000</v>
      </c>
      <c r="AV177" s="454">
        <f t="shared" si="29"/>
        <v>0</v>
      </c>
      <c r="AW177" s="455">
        <f t="shared" si="30"/>
        <v>0</v>
      </c>
      <c r="AX177" s="456">
        <f t="shared" si="31"/>
        <v>4494170000</v>
      </c>
      <c r="AY177" s="457"/>
      <c r="AZ177" s="424">
        <v>0</v>
      </c>
      <c r="BA177" s="424">
        <v>0</v>
      </c>
      <c r="BB177" s="424">
        <v>0</v>
      </c>
      <c r="BC177" s="424">
        <v>0</v>
      </c>
      <c r="BD177" s="424">
        <v>0</v>
      </c>
      <c r="BE177" s="424">
        <v>0</v>
      </c>
      <c r="BF177" s="417">
        <v>0</v>
      </c>
      <c r="BG177" s="417">
        <v>0</v>
      </c>
      <c r="BH177" s="417">
        <v>0</v>
      </c>
      <c r="BI177" s="417">
        <v>0</v>
      </c>
      <c r="BJ177" s="417">
        <v>0</v>
      </c>
      <c r="BK177" s="417">
        <v>0</v>
      </c>
      <c r="BL177" s="417">
        <v>0</v>
      </c>
      <c r="BM177" s="417">
        <v>0</v>
      </c>
      <c r="BN177" s="417">
        <v>0</v>
      </c>
      <c r="BO177" s="417">
        <v>0</v>
      </c>
      <c r="BP177" s="417">
        <v>0</v>
      </c>
      <c r="BQ177" s="417">
        <v>0</v>
      </c>
      <c r="BR177" s="417">
        <v>0</v>
      </c>
      <c r="BS177" s="417">
        <v>0</v>
      </c>
      <c r="BT177" s="417">
        <v>0</v>
      </c>
      <c r="BU177" s="417">
        <v>0</v>
      </c>
      <c r="BV177" s="417">
        <v>0</v>
      </c>
      <c r="BW177" s="417">
        <v>0</v>
      </c>
      <c r="BX177" s="417">
        <v>0</v>
      </c>
      <c r="BY177" s="417">
        <v>0</v>
      </c>
      <c r="BZ177" s="417">
        <v>0</v>
      </c>
      <c r="CA177" s="417">
        <v>0</v>
      </c>
      <c r="CB177" s="417">
        <v>0</v>
      </c>
      <c r="CC177" s="417">
        <v>0</v>
      </c>
      <c r="CD177" s="417">
        <v>0</v>
      </c>
      <c r="CE177" s="417">
        <v>0</v>
      </c>
      <c r="CF177" s="417">
        <v>0</v>
      </c>
      <c r="CG177" s="417">
        <v>0</v>
      </c>
      <c r="CH177" s="417">
        <v>0</v>
      </c>
      <c r="CI177" s="417">
        <v>0</v>
      </c>
      <c r="CJ177" s="417">
        <v>0</v>
      </c>
      <c r="CK177" s="417">
        <v>0</v>
      </c>
      <c r="CL177" s="417">
        <v>0</v>
      </c>
      <c r="CM177" s="420">
        <v>0</v>
      </c>
      <c r="CN177" s="420">
        <v>0</v>
      </c>
      <c r="CO177" s="420">
        <v>3500000000</v>
      </c>
      <c r="CP177" s="420">
        <v>994170000</v>
      </c>
    </row>
    <row r="178" spans="1:94" s="440" customFormat="1" ht="99.95" customHeight="1" x14ac:dyDescent="0.25">
      <c r="A178" s="167">
        <v>45</v>
      </c>
      <c r="B178" s="167" t="s">
        <v>548</v>
      </c>
      <c r="C178" s="167">
        <v>4599</v>
      </c>
      <c r="D178" s="167" t="s">
        <v>1754</v>
      </c>
      <c r="E178" s="350" t="s">
        <v>1740</v>
      </c>
      <c r="F178" s="167" t="s">
        <v>1755</v>
      </c>
      <c r="G178" s="368">
        <v>381</v>
      </c>
      <c r="H178" s="351" t="s">
        <v>1770</v>
      </c>
      <c r="I178" s="378" t="s">
        <v>2077</v>
      </c>
      <c r="J178" s="148">
        <v>100</v>
      </c>
      <c r="K178" s="352" t="s">
        <v>1916</v>
      </c>
      <c r="L178" s="352" t="s">
        <v>1916</v>
      </c>
      <c r="M178" s="353" t="s">
        <v>1994</v>
      </c>
      <c r="N178" s="378" t="s">
        <v>2077</v>
      </c>
      <c r="O178" s="148">
        <v>100</v>
      </c>
      <c r="P178" s="448">
        <v>2021004250582</v>
      </c>
      <c r="Q178" s="354" t="s">
        <v>1756</v>
      </c>
      <c r="R178" s="447">
        <v>4599031</v>
      </c>
      <c r="S178" s="158" t="s">
        <v>2043</v>
      </c>
      <c r="T178" s="355" t="s">
        <v>2044</v>
      </c>
      <c r="U178" s="355" t="s">
        <v>2049</v>
      </c>
      <c r="V178" s="148">
        <v>116</v>
      </c>
      <c r="W178" s="355" t="s">
        <v>2192</v>
      </c>
      <c r="X178" s="458" t="s">
        <v>1757</v>
      </c>
      <c r="Y178" s="373"/>
      <c r="Z178" s="373"/>
      <c r="AA178" s="367" t="s">
        <v>4260</v>
      </c>
      <c r="AB178" s="390" t="s">
        <v>1775</v>
      </c>
      <c r="AC178" s="432"/>
      <c r="AD178" s="396"/>
      <c r="AE178" s="396"/>
      <c r="AF178" s="396" t="s">
        <v>1926</v>
      </c>
      <c r="AG178" s="374"/>
      <c r="AH178" s="374"/>
      <c r="AI178" s="468"/>
      <c r="AJ178" s="158">
        <v>6</v>
      </c>
      <c r="AK178" s="361" t="s">
        <v>1664</v>
      </c>
      <c r="AL178" s="461">
        <v>50000</v>
      </c>
      <c r="AM178" s="453">
        <v>0</v>
      </c>
      <c r="AN178" s="366" t="b">
        <f t="shared" si="27"/>
        <v>1</v>
      </c>
      <c r="AO178" s="370">
        <v>0</v>
      </c>
      <c r="AP178" s="370">
        <v>0</v>
      </c>
      <c r="AQ178" s="352">
        <v>0</v>
      </c>
      <c r="AR178" s="352">
        <v>0</v>
      </c>
      <c r="AS178" s="377"/>
      <c r="AT178" s="148" t="s">
        <v>4129</v>
      </c>
      <c r="AU178" s="439">
        <f t="shared" si="28"/>
        <v>0</v>
      </c>
      <c r="AV178" s="454">
        <f t="shared" si="29"/>
        <v>0</v>
      </c>
      <c r="AW178" s="455">
        <f t="shared" si="30"/>
        <v>0</v>
      </c>
      <c r="AX178" s="456">
        <f t="shared" si="31"/>
        <v>0</v>
      </c>
      <c r="AY178" s="457"/>
      <c r="AZ178" s="424">
        <v>0</v>
      </c>
      <c r="BA178" s="424">
        <v>0</v>
      </c>
      <c r="BB178" s="424">
        <v>0</v>
      </c>
      <c r="BC178" s="424">
        <v>0</v>
      </c>
      <c r="BD178" s="424">
        <v>0</v>
      </c>
      <c r="BE178" s="424">
        <v>0</v>
      </c>
      <c r="BF178" s="417">
        <v>0</v>
      </c>
      <c r="BG178" s="417">
        <v>0</v>
      </c>
      <c r="BH178" s="417">
        <v>0</v>
      </c>
      <c r="BI178" s="417">
        <v>0</v>
      </c>
      <c r="BJ178" s="417">
        <v>0</v>
      </c>
      <c r="BK178" s="417">
        <v>0</v>
      </c>
      <c r="BL178" s="417">
        <v>0</v>
      </c>
      <c r="BM178" s="417">
        <v>0</v>
      </c>
      <c r="BN178" s="417">
        <v>0</v>
      </c>
      <c r="BO178" s="417">
        <v>0</v>
      </c>
      <c r="BP178" s="417">
        <v>0</v>
      </c>
      <c r="BQ178" s="417">
        <v>0</v>
      </c>
      <c r="BR178" s="417">
        <v>0</v>
      </c>
      <c r="BS178" s="417">
        <v>0</v>
      </c>
      <c r="BT178" s="417">
        <v>0</v>
      </c>
      <c r="BU178" s="417">
        <v>0</v>
      </c>
      <c r="BV178" s="417">
        <v>0</v>
      </c>
      <c r="BW178" s="417">
        <v>0</v>
      </c>
      <c r="BX178" s="417">
        <v>0</v>
      </c>
      <c r="BY178" s="417">
        <v>0</v>
      </c>
      <c r="BZ178" s="417">
        <v>0</v>
      </c>
      <c r="CA178" s="417">
        <v>0</v>
      </c>
      <c r="CB178" s="417">
        <v>0</v>
      </c>
      <c r="CC178" s="417">
        <v>0</v>
      </c>
      <c r="CD178" s="417">
        <v>0</v>
      </c>
      <c r="CE178" s="417">
        <v>0</v>
      </c>
      <c r="CF178" s="417">
        <v>0</v>
      </c>
      <c r="CG178" s="417">
        <v>0</v>
      </c>
      <c r="CH178" s="417">
        <v>0</v>
      </c>
      <c r="CI178" s="417">
        <v>0</v>
      </c>
      <c r="CJ178" s="417">
        <v>0</v>
      </c>
      <c r="CK178" s="417">
        <v>0</v>
      </c>
      <c r="CL178" s="417">
        <v>0</v>
      </c>
      <c r="CM178" s="420">
        <v>0</v>
      </c>
      <c r="CN178" s="420">
        <v>0</v>
      </c>
      <c r="CO178" s="420">
        <v>0</v>
      </c>
      <c r="CP178" s="420">
        <v>0</v>
      </c>
    </row>
    <row r="179" spans="1:94" s="440" customFormat="1" ht="99.95" customHeight="1" x14ac:dyDescent="0.25">
      <c r="A179" s="167">
        <v>45</v>
      </c>
      <c r="B179" s="167" t="s">
        <v>548</v>
      </c>
      <c r="C179" s="167">
        <v>4599</v>
      </c>
      <c r="D179" s="167" t="s">
        <v>1754</v>
      </c>
      <c r="E179" s="350" t="s">
        <v>1740</v>
      </c>
      <c r="F179" s="167" t="s">
        <v>1755</v>
      </c>
      <c r="G179" s="368">
        <v>381</v>
      </c>
      <c r="H179" s="351" t="s">
        <v>1770</v>
      </c>
      <c r="I179" s="378" t="s">
        <v>2077</v>
      </c>
      <c r="J179" s="148">
        <v>100</v>
      </c>
      <c r="K179" s="352" t="s">
        <v>1916</v>
      </c>
      <c r="L179" s="352" t="s">
        <v>1916</v>
      </c>
      <c r="M179" s="353" t="s">
        <v>1994</v>
      </c>
      <c r="N179" s="378" t="s">
        <v>2077</v>
      </c>
      <c r="O179" s="148">
        <v>100</v>
      </c>
      <c r="P179" s="448">
        <v>2021004250582</v>
      </c>
      <c r="Q179" s="354" t="s">
        <v>1756</v>
      </c>
      <c r="R179" s="447">
        <v>4599031</v>
      </c>
      <c r="S179" s="158" t="s">
        <v>2043</v>
      </c>
      <c r="T179" s="355" t="s">
        <v>2044</v>
      </c>
      <c r="U179" s="355" t="s">
        <v>2049</v>
      </c>
      <c r="V179" s="148">
        <v>116</v>
      </c>
      <c r="W179" s="355" t="s">
        <v>2192</v>
      </c>
      <c r="X179" s="458" t="s">
        <v>1757</v>
      </c>
      <c r="Y179" s="148" t="s">
        <v>3835</v>
      </c>
      <c r="Z179" s="148" t="s">
        <v>2947</v>
      </c>
      <c r="AA179" s="367" t="s">
        <v>4260</v>
      </c>
      <c r="AB179" s="390" t="s">
        <v>1777</v>
      </c>
      <c r="AC179" s="378" t="s">
        <v>4287</v>
      </c>
      <c r="AD179" s="352" t="s">
        <v>1534</v>
      </c>
      <c r="AE179" s="352" t="s">
        <v>1995</v>
      </c>
      <c r="AF179" s="352" t="s">
        <v>1927</v>
      </c>
      <c r="AG179" s="368" t="s">
        <v>4267</v>
      </c>
      <c r="AH179" s="368" t="s">
        <v>4268</v>
      </c>
      <c r="AI179" s="468"/>
      <c r="AJ179" s="158">
        <v>6</v>
      </c>
      <c r="AK179" s="363" t="s">
        <v>1666</v>
      </c>
      <c r="AL179" s="461">
        <v>0</v>
      </c>
      <c r="AM179" s="453">
        <v>15</v>
      </c>
      <c r="AN179" s="366" t="b">
        <f t="shared" si="27"/>
        <v>1</v>
      </c>
      <c r="AO179" s="370">
        <v>5</v>
      </c>
      <c r="AP179" s="370">
        <v>10</v>
      </c>
      <c r="AQ179" s="352">
        <v>0</v>
      </c>
      <c r="AR179" s="352">
        <v>0</v>
      </c>
      <c r="AS179" s="372" t="s">
        <v>4288</v>
      </c>
      <c r="AT179" s="148" t="s">
        <v>4129</v>
      </c>
      <c r="AU179" s="439">
        <f t="shared" si="28"/>
        <v>550000000</v>
      </c>
      <c r="AV179" s="454">
        <f t="shared" si="29"/>
        <v>0</v>
      </c>
      <c r="AW179" s="455">
        <f t="shared" si="30"/>
        <v>0</v>
      </c>
      <c r="AX179" s="456">
        <f t="shared" si="31"/>
        <v>550000000</v>
      </c>
      <c r="AY179" s="457"/>
      <c r="AZ179" s="424">
        <v>0</v>
      </c>
      <c r="BA179" s="424">
        <v>0</v>
      </c>
      <c r="BB179" s="424">
        <v>0</v>
      </c>
      <c r="BC179" s="424">
        <v>0</v>
      </c>
      <c r="BD179" s="424">
        <v>0</v>
      </c>
      <c r="BE179" s="424">
        <v>0</v>
      </c>
      <c r="BF179" s="417">
        <v>0</v>
      </c>
      <c r="BG179" s="417">
        <v>0</v>
      </c>
      <c r="BH179" s="417">
        <v>0</v>
      </c>
      <c r="BI179" s="417">
        <v>0</v>
      </c>
      <c r="BJ179" s="417">
        <v>0</v>
      </c>
      <c r="BK179" s="417">
        <v>0</v>
      </c>
      <c r="BL179" s="417">
        <v>0</v>
      </c>
      <c r="BM179" s="417">
        <v>0</v>
      </c>
      <c r="BN179" s="417">
        <v>0</v>
      </c>
      <c r="BO179" s="417">
        <v>0</v>
      </c>
      <c r="BP179" s="417">
        <v>0</v>
      </c>
      <c r="BQ179" s="417">
        <v>0</v>
      </c>
      <c r="BR179" s="417">
        <v>0</v>
      </c>
      <c r="BS179" s="417">
        <v>0</v>
      </c>
      <c r="BT179" s="417">
        <v>0</v>
      </c>
      <c r="BU179" s="417">
        <v>0</v>
      </c>
      <c r="BV179" s="417">
        <v>0</v>
      </c>
      <c r="BW179" s="417">
        <v>0</v>
      </c>
      <c r="BX179" s="417">
        <v>0</v>
      </c>
      <c r="BY179" s="417">
        <v>0</v>
      </c>
      <c r="BZ179" s="417">
        <v>0</v>
      </c>
      <c r="CA179" s="417">
        <v>0</v>
      </c>
      <c r="CB179" s="417">
        <v>0</v>
      </c>
      <c r="CC179" s="417">
        <v>0</v>
      </c>
      <c r="CD179" s="417">
        <v>0</v>
      </c>
      <c r="CE179" s="417">
        <v>0</v>
      </c>
      <c r="CF179" s="417">
        <v>0</v>
      </c>
      <c r="CG179" s="417">
        <v>0</v>
      </c>
      <c r="CH179" s="417">
        <v>0</v>
      </c>
      <c r="CI179" s="417">
        <v>0</v>
      </c>
      <c r="CJ179" s="417">
        <v>0</v>
      </c>
      <c r="CK179" s="417">
        <v>0</v>
      </c>
      <c r="CL179" s="417">
        <v>0</v>
      </c>
      <c r="CM179" s="420">
        <v>0</v>
      </c>
      <c r="CN179" s="420">
        <v>0</v>
      </c>
      <c r="CO179" s="420">
        <v>550000000</v>
      </c>
      <c r="CP179" s="420">
        <v>0</v>
      </c>
    </row>
    <row r="180" spans="1:94" s="440" customFormat="1" ht="99.95" customHeight="1" x14ac:dyDescent="0.25">
      <c r="A180" s="167">
        <v>45</v>
      </c>
      <c r="B180" s="167" t="s">
        <v>548</v>
      </c>
      <c r="C180" s="167">
        <v>4599</v>
      </c>
      <c r="D180" s="167" t="s">
        <v>1754</v>
      </c>
      <c r="E180" s="350" t="s">
        <v>1740</v>
      </c>
      <c r="F180" s="167" t="s">
        <v>1755</v>
      </c>
      <c r="G180" s="368">
        <v>381</v>
      </c>
      <c r="H180" s="351" t="s">
        <v>1770</v>
      </c>
      <c r="I180" s="378" t="s">
        <v>2077</v>
      </c>
      <c r="J180" s="148">
        <v>100</v>
      </c>
      <c r="K180" s="352" t="s">
        <v>1916</v>
      </c>
      <c r="L180" s="352" t="s">
        <v>1916</v>
      </c>
      <c r="M180" s="353" t="s">
        <v>1994</v>
      </c>
      <c r="N180" s="378" t="s">
        <v>2077</v>
      </c>
      <c r="O180" s="148">
        <v>100</v>
      </c>
      <c r="P180" s="448">
        <v>2021004250582</v>
      </c>
      <c r="Q180" s="354" t="s">
        <v>1756</v>
      </c>
      <c r="R180" s="447">
        <v>4599031</v>
      </c>
      <c r="S180" s="158" t="s">
        <v>2043</v>
      </c>
      <c r="T180" s="355" t="s">
        <v>2044</v>
      </c>
      <c r="U180" s="355" t="s">
        <v>2049</v>
      </c>
      <c r="V180" s="148">
        <v>116</v>
      </c>
      <c r="W180" s="355" t="s">
        <v>2192</v>
      </c>
      <c r="X180" s="458" t="s">
        <v>1757</v>
      </c>
      <c r="Y180" s="148" t="s">
        <v>3841</v>
      </c>
      <c r="Z180" s="148" t="s">
        <v>2965</v>
      </c>
      <c r="AA180" s="367" t="s">
        <v>4260</v>
      </c>
      <c r="AB180" s="390" t="s">
        <v>1777</v>
      </c>
      <c r="AC180" s="378" t="s">
        <v>4286</v>
      </c>
      <c r="AD180" s="352" t="s">
        <v>1534</v>
      </c>
      <c r="AE180" s="352" t="s">
        <v>1995</v>
      </c>
      <c r="AF180" s="352" t="s">
        <v>1927</v>
      </c>
      <c r="AG180" s="368" t="s">
        <v>4267</v>
      </c>
      <c r="AH180" s="368" t="s">
        <v>4268</v>
      </c>
      <c r="AI180" s="468"/>
      <c r="AJ180" s="158">
        <v>6</v>
      </c>
      <c r="AK180" s="363" t="s">
        <v>1666</v>
      </c>
      <c r="AL180" s="461">
        <v>0</v>
      </c>
      <c r="AM180" s="453">
        <v>15</v>
      </c>
      <c r="AN180" s="366" t="b">
        <f t="shared" si="27"/>
        <v>1</v>
      </c>
      <c r="AO180" s="370">
        <v>5</v>
      </c>
      <c r="AP180" s="370">
        <v>10</v>
      </c>
      <c r="AQ180" s="352">
        <v>0</v>
      </c>
      <c r="AR180" s="352">
        <v>0</v>
      </c>
      <c r="AS180" s="372" t="s">
        <v>4289</v>
      </c>
      <c r="AT180" s="148" t="s">
        <v>4129</v>
      </c>
      <c r="AU180" s="439">
        <f t="shared" si="28"/>
        <v>159276797</v>
      </c>
      <c r="AV180" s="454">
        <f t="shared" si="29"/>
        <v>0</v>
      </c>
      <c r="AW180" s="455">
        <f t="shared" si="30"/>
        <v>0</v>
      </c>
      <c r="AX180" s="456">
        <f t="shared" si="31"/>
        <v>159276797</v>
      </c>
      <c r="AY180" s="457"/>
      <c r="AZ180" s="424">
        <v>0</v>
      </c>
      <c r="BA180" s="424">
        <v>0</v>
      </c>
      <c r="BB180" s="424">
        <v>0</v>
      </c>
      <c r="BC180" s="424">
        <v>0</v>
      </c>
      <c r="BD180" s="424">
        <v>0</v>
      </c>
      <c r="BE180" s="424">
        <v>0</v>
      </c>
      <c r="BF180" s="417">
        <v>0</v>
      </c>
      <c r="BG180" s="417">
        <v>0</v>
      </c>
      <c r="BH180" s="417">
        <v>0</v>
      </c>
      <c r="BI180" s="417">
        <v>0</v>
      </c>
      <c r="BJ180" s="417">
        <v>0</v>
      </c>
      <c r="BK180" s="417">
        <v>0</v>
      </c>
      <c r="BL180" s="417">
        <v>0</v>
      </c>
      <c r="BM180" s="417">
        <v>0</v>
      </c>
      <c r="BN180" s="417">
        <v>0</v>
      </c>
      <c r="BO180" s="417">
        <v>0</v>
      </c>
      <c r="BP180" s="417">
        <v>0</v>
      </c>
      <c r="BQ180" s="417">
        <v>0</v>
      </c>
      <c r="BR180" s="417">
        <v>0</v>
      </c>
      <c r="BS180" s="417">
        <v>0</v>
      </c>
      <c r="BT180" s="417">
        <v>0</v>
      </c>
      <c r="BU180" s="417">
        <v>0</v>
      </c>
      <c r="BV180" s="417">
        <v>0</v>
      </c>
      <c r="BW180" s="417">
        <v>0</v>
      </c>
      <c r="BX180" s="417">
        <v>0</v>
      </c>
      <c r="BY180" s="417">
        <v>0</v>
      </c>
      <c r="BZ180" s="417">
        <v>0</v>
      </c>
      <c r="CA180" s="417">
        <v>0</v>
      </c>
      <c r="CB180" s="417">
        <v>0</v>
      </c>
      <c r="CC180" s="417">
        <v>0</v>
      </c>
      <c r="CD180" s="417">
        <v>0</v>
      </c>
      <c r="CE180" s="417">
        <v>0</v>
      </c>
      <c r="CF180" s="417">
        <v>0</v>
      </c>
      <c r="CG180" s="417">
        <v>0</v>
      </c>
      <c r="CH180" s="417">
        <v>0</v>
      </c>
      <c r="CI180" s="417">
        <v>0</v>
      </c>
      <c r="CJ180" s="417">
        <v>0</v>
      </c>
      <c r="CK180" s="417">
        <v>0</v>
      </c>
      <c r="CL180" s="417">
        <v>0</v>
      </c>
      <c r="CM180" s="420">
        <v>0</v>
      </c>
      <c r="CN180" s="420">
        <v>0</v>
      </c>
      <c r="CO180" s="420">
        <v>159276797</v>
      </c>
      <c r="CP180" s="420">
        <v>0</v>
      </c>
    </row>
    <row r="181" spans="1:94" s="440" customFormat="1" ht="99.95" customHeight="1" x14ac:dyDescent="0.25">
      <c r="A181" s="167">
        <v>45</v>
      </c>
      <c r="B181" s="167" t="s">
        <v>548</v>
      </c>
      <c r="C181" s="167">
        <v>4599</v>
      </c>
      <c r="D181" s="167" t="s">
        <v>1754</v>
      </c>
      <c r="E181" s="350" t="s">
        <v>1740</v>
      </c>
      <c r="F181" s="167" t="s">
        <v>1755</v>
      </c>
      <c r="G181" s="368">
        <v>381</v>
      </c>
      <c r="H181" s="351" t="s">
        <v>1770</v>
      </c>
      <c r="I181" s="378" t="s">
        <v>2077</v>
      </c>
      <c r="J181" s="148">
        <v>100</v>
      </c>
      <c r="K181" s="352" t="s">
        <v>1916</v>
      </c>
      <c r="L181" s="352" t="s">
        <v>1916</v>
      </c>
      <c r="M181" s="353" t="s">
        <v>1994</v>
      </c>
      <c r="N181" s="378" t="s">
        <v>2077</v>
      </c>
      <c r="O181" s="148">
        <v>100</v>
      </c>
      <c r="P181" s="448">
        <v>2021004250582</v>
      </c>
      <c r="Q181" s="354" t="s">
        <v>1756</v>
      </c>
      <c r="R181" s="447">
        <v>4599031</v>
      </c>
      <c r="S181" s="158" t="s">
        <v>2043</v>
      </c>
      <c r="T181" s="355" t="s">
        <v>2044</v>
      </c>
      <c r="U181" s="355" t="s">
        <v>2049</v>
      </c>
      <c r="V181" s="148">
        <v>116</v>
      </c>
      <c r="W181" s="355" t="s">
        <v>2192</v>
      </c>
      <c r="X181" s="458" t="s">
        <v>1757</v>
      </c>
      <c r="Y181" s="148" t="s">
        <v>3839</v>
      </c>
      <c r="Z181" s="148" t="s">
        <v>2959</v>
      </c>
      <c r="AA181" s="367" t="s">
        <v>4260</v>
      </c>
      <c r="AB181" s="390" t="s">
        <v>1772</v>
      </c>
      <c r="AC181" s="378" t="s">
        <v>4265</v>
      </c>
      <c r="AD181" s="352" t="s">
        <v>1534</v>
      </c>
      <c r="AE181" s="352" t="s">
        <v>1995</v>
      </c>
      <c r="AF181" s="352" t="s">
        <v>1927</v>
      </c>
      <c r="AG181" s="368" t="s">
        <v>4267</v>
      </c>
      <c r="AH181" s="368" t="s">
        <v>4268</v>
      </c>
      <c r="AI181" s="468"/>
      <c r="AJ181" s="158">
        <v>6</v>
      </c>
      <c r="AK181" s="363" t="s">
        <v>1664</v>
      </c>
      <c r="AL181" s="362">
        <v>3</v>
      </c>
      <c r="AM181" s="453">
        <v>3</v>
      </c>
      <c r="AN181" s="366" t="b">
        <f t="shared" si="27"/>
        <v>1</v>
      </c>
      <c r="AO181" s="370">
        <v>0</v>
      </c>
      <c r="AP181" s="370">
        <v>3</v>
      </c>
      <c r="AQ181" s="352">
        <v>0</v>
      </c>
      <c r="AR181" s="352">
        <v>0</v>
      </c>
      <c r="AS181" s="372" t="s">
        <v>4274</v>
      </c>
      <c r="AT181" s="148" t="s">
        <v>4129</v>
      </c>
      <c r="AU181" s="439">
        <f t="shared" si="28"/>
        <v>178000000</v>
      </c>
      <c r="AV181" s="454">
        <f t="shared" si="29"/>
        <v>178000000</v>
      </c>
      <c r="AW181" s="455">
        <f t="shared" si="30"/>
        <v>0</v>
      </c>
      <c r="AX181" s="456">
        <f t="shared" si="31"/>
        <v>0</v>
      </c>
      <c r="AY181" s="457"/>
      <c r="AZ181" s="424">
        <v>178000000</v>
      </c>
      <c r="BA181" s="424">
        <v>0</v>
      </c>
      <c r="BB181" s="424">
        <v>0</v>
      </c>
      <c r="BC181" s="424">
        <v>0</v>
      </c>
      <c r="BD181" s="424">
        <v>0</v>
      </c>
      <c r="BE181" s="424">
        <v>0</v>
      </c>
      <c r="BF181" s="417">
        <v>0</v>
      </c>
      <c r="BG181" s="417">
        <v>0</v>
      </c>
      <c r="BH181" s="417">
        <v>0</v>
      </c>
      <c r="BI181" s="417">
        <v>0</v>
      </c>
      <c r="BJ181" s="417">
        <v>0</v>
      </c>
      <c r="BK181" s="417">
        <v>0</v>
      </c>
      <c r="BL181" s="417">
        <v>0</v>
      </c>
      <c r="BM181" s="417">
        <v>0</v>
      </c>
      <c r="BN181" s="417">
        <v>0</v>
      </c>
      <c r="BO181" s="417">
        <v>0</v>
      </c>
      <c r="BP181" s="417">
        <v>0</v>
      </c>
      <c r="BQ181" s="417">
        <v>0</v>
      </c>
      <c r="BR181" s="417">
        <v>0</v>
      </c>
      <c r="BS181" s="417">
        <v>0</v>
      </c>
      <c r="BT181" s="417">
        <v>0</v>
      </c>
      <c r="BU181" s="417">
        <v>0</v>
      </c>
      <c r="BV181" s="417">
        <v>0</v>
      </c>
      <c r="BW181" s="417">
        <v>0</v>
      </c>
      <c r="BX181" s="417">
        <v>0</v>
      </c>
      <c r="BY181" s="417">
        <v>0</v>
      </c>
      <c r="BZ181" s="417">
        <v>0</v>
      </c>
      <c r="CA181" s="417">
        <v>0</v>
      </c>
      <c r="CB181" s="417">
        <v>0</v>
      </c>
      <c r="CC181" s="417">
        <v>0</v>
      </c>
      <c r="CD181" s="417">
        <v>0</v>
      </c>
      <c r="CE181" s="417">
        <v>0</v>
      </c>
      <c r="CF181" s="417">
        <v>0</v>
      </c>
      <c r="CG181" s="417">
        <v>0</v>
      </c>
      <c r="CH181" s="417">
        <v>0</v>
      </c>
      <c r="CI181" s="417">
        <v>0</v>
      </c>
      <c r="CJ181" s="417">
        <v>0</v>
      </c>
      <c r="CK181" s="417">
        <v>0</v>
      </c>
      <c r="CL181" s="417">
        <v>0</v>
      </c>
      <c r="CM181" s="420">
        <v>0</v>
      </c>
      <c r="CN181" s="420">
        <v>0</v>
      </c>
      <c r="CO181" s="420">
        <v>0</v>
      </c>
      <c r="CP181" s="420">
        <v>0</v>
      </c>
    </row>
    <row r="182" spans="1:94" s="440" customFormat="1" ht="99.95" customHeight="1" x14ac:dyDescent="0.25">
      <c r="A182" s="167">
        <v>45</v>
      </c>
      <c r="B182" s="167" t="s">
        <v>548</v>
      </c>
      <c r="C182" s="167">
        <v>4599</v>
      </c>
      <c r="D182" s="167" t="s">
        <v>1754</v>
      </c>
      <c r="E182" s="350" t="s">
        <v>1740</v>
      </c>
      <c r="F182" s="167" t="s">
        <v>1755</v>
      </c>
      <c r="G182" s="368">
        <v>381</v>
      </c>
      <c r="H182" s="351" t="s">
        <v>1770</v>
      </c>
      <c r="I182" s="378" t="s">
        <v>2077</v>
      </c>
      <c r="J182" s="148">
        <v>100</v>
      </c>
      <c r="K182" s="352" t="s">
        <v>1916</v>
      </c>
      <c r="L182" s="352" t="s">
        <v>1916</v>
      </c>
      <c r="M182" s="353" t="s">
        <v>1994</v>
      </c>
      <c r="N182" s="378" t="s">
        <v>2077</v>
      </c>
      <c r="O182" s="148">
        <v>100</v>
      </c>
      <c r="P182" s="448">
        <v>2021004250582</v>
      </c>
      <c r="Q182" s="354" t="s">
        <v>1756</v>
      </c>
      <c r="R182" s="447">
        <v>4599031</v>
      </c>
      <c r="S182" s="158" t="s">
        <v>2043</v>
      </c>
      <c r="T182" s="355" t="s">
        <v>2044</v>
      </c>
      <c r="U182" s="355" t="s">
        <v>2049</v>
      </c>
      <c r="V182" s="148">
        <v>116</v>
      </c>
      <c r="W182" s="355" t="s">
        <v>2192</v>
      </c>
      <c r="X182" s="458" t="s">
        <v>1757</v>
      </c>
      <c r="Y182" s="148" t="s">
        <v>3835</v>
      </c>
      <c r="Z182" s="148" t="s">
        <v>2947</v>
      </c>
      <c r="AA182" s="367" t="s">
        <v>4260</v>
      </c>
      <c r="AB182" s="390" t="s">
        <v>1772</v>
      </c>
      <c r="AC182" s="378" t="s">
        <v>4333</v>
      </c>
      <c r="AD182" s="352" t="s">
        <v>1534</v>
      </c>
      <c r="AE182" s="352" t="s">
        <v>1995</v>
      </c>
      <c r="AF182" s="352" t="s">
        <v>1927</v>
      </c>
      <c r="AG182" s="368" t="s">
        <v>4267</v>
      </c>
      <c r="AH182" s="368" t="s">
        <v>4268</v>
      </c>
      <c r="AI182" s="468"/>
      <c r="AJ182" s="158">
        <v>6</v>
      </c>
      <c r="AK182" s="363" t="s">
        <v>1664</v>
      </c>
      <c r="AL182" s="362">
        <v>3</v>
      </c>
      <c r="AM182" s="453">
        <v>3</v>
      </c>
      <c r="AN182" s="366" t="b">
        <f t="shared" si="27"/>
        <v>1</v>
      </c>
      <c r="AO182" s="370">
        <v>0</v>
      </c>
      <c r="AP182" s="370">
        <v>3</v>
      </c>
      <c r="AQ182" s="352">
        <v>0</v>
      </c>
      <c r="AR182" s="352">
        <v>0</v>
      </c>
      <c r="AS182" s="372" t="s">
        <v>4273</v>
      </c>
      <c r="AT182" s="148" t="s">
        <v>4129</v>
      </c>
      <c r="AU182" s="439">
        <f t="shared" si="28"/>
        <v>72000000</v>
      </c>
      <c r="AV182" s="454">
        <f t="shared" si="29"/>
        <v>72000000</v>
      </c>
      <c r="AW182" s="455">
        <f t="shared" si="30"/>
        <v>0</v>
      </c>
      <c r="AX182" s="456">
        <f t="shared" si="31"/>
        <v>0</v>
      </c>
      <c r="AY182" s="457"/>
      <c r="AZ182" s="424">
        <v>72000000</v>
      </c>
      <c r="BA182" s="424">
        <v>0</v>
      </c>
      <c r="BB182" s="424">
        <v>0</v>
      </c>
      <c r="BC182" s="424">
        <v>0</v>
      </c>
      <c r="BD182" s="424">
        <v>0</v>
      </c>
      <c r="BE182" s="424">
        <v>0</v>
      </c>
      <c r="BF182" s="417">
        <v>0</v>
      </c>
      <c r="BG182" s="417">
        <v>0</v>
      </c>
      <c r="BH182" s="417">
        <v>0</v>
      </c>
      <c r="BI182" s="417">
        <v>0</v>
      </c>
      <c r="BJ182" s="417">
        <v>0</v>
      </c>
      <c r="BK182" s="417">
        <v>0</v>
      </c>
      <c r="BL182" s="417">
        <v>0</v>
      </c>
      <c r="BM182" s="417">
        <v>0</v>
      </c>
      <c r="BN182" s="417">
        <v>0</v>
      </c>
      <c r="BO182" s="417">
        <v>0</v>
      </c>
      <c r="BP182" s="417">
        <v>0</v>
      </c>
      <c r="BQ182" s="417">
        <v>0</v>
      </c>
      <c r="BR182" s="417">
        <v>0</v>
      </c>
      <c r="BS182" s="417">
        <v>0</v>
      </c>
      <c r="BT182" s="417">
        <v>0</v>
      </c>
      <c r="BU182" s="417">
        <v>0</v>
      </c>
      <c r="BV182" s="417">
        <v>0</v>
      </c>
      <c r="BW182" s="417">
        <v>0</v>
      </c>
      <c r="BX182" s="417">
        <v>0</v>
      </c>
      <c r="BY182" s="417">
        <v>0</v>
      </c>
      <c r="BZ182" s="417">
        <v>0</v>
      </c>
      <c r="CA182" s="417">
        <v>0</v>
      </c>
      <c r="CB182" s="417">
        <v>0</v>
      </c>
      <c r="CC182" s="417">
        <v>0</v>
      </c>
      <c r="CD182" s="417">
        <v>0</v>
      </c>
      <c r="CE182" s="417">
        <v>0</v>
      </c>
      <c r="CF182" s="417">
        <v>0</v>
      </c>
      <c r="CG182" s="417">
        <v>0</v>
      </c>
      <c r="CH182" s="417">
        <v>0</v>
      </c>
      <c r="CI182" s="417">
        <v>0</v>
      </c>
      <c r="CJ182" s="417">
        <v>0</v>
      </c>
      <c r="CK182" s="417">
        <v>0</v>
      </c>
      <c r="CL182" s="417">
        <v>0</v>
      </c>
      <c r="CM182" s="420">
        <v>0</v>
      </c>
      <c r="CN182" s="420">
        <v>0</v>
      </c>
      <c r="CO182" s="420">
        <v>0</v>
      </c>
      <c r="CP182" s="420">
        <v>0</v>
      </c>
    </row>
    <row r="183" spans="1:94" s="440" customFormat="1" ht="99.95" customHeight="1" x14ac:dyDescent="0.25">
      <c r="A183" s="167">
        <v>45</v>
      </c>
      <c r="B183" s="167" t="s">
        <v>548</v>
      </c>
      <c r="C183" s="167">
        <v>4599</v>
      </c>
      <c r="D183" s="167" t="s">
        <v>1754</v>
      </c>
      <c r="E183" s="350" t="s">
        <v>1740</v>
      </c>
      <c r="F183" s="167" t="s">
        <v>1755</v>
      </c>
      <c r="G183" s="368">
        <v>381</v>
      </c>
      <c r="H183" s="351" t="s">
        <v>1770</v>
      </c>
      <c r="I183" s="378" t="s">
        <v>2077</v>
      </c>
      <c r="J183" s="148">
        <v>100</v>
      </c>
      <c r="K183" s="352" t="s">
        <v>1916</v>
      </c>
      <c r="L183" s="352" t="s">
        <v>1916</v>
      </c>
      <c r="M183" s="353" t="s">
        <v>1994</v>
      </c>
      <c r="N183" s="378" t="s">
        <v>2077</v>
      </c>
      <c r="O183" s="148">
        <v>100</v>
      </c>
      <c r="P183" s="448">
        <v>2021004250582</v>
      </c>
      <c r="Q183" s="354" t="s">
        <v>1756</v>
      </c>
      <c r="R183" s="447">
        <v>4599031</v>
      </c>
      <c r="S183" s="158" t="s">
        <v>2043</v>
      </c>
      <c r="T183" s="355" t="s">
        <v>2044</v>
      </c>
      <c r="U183" s="355" t="s">
        <v>2049</v>
      </c>
      <c r="V183" s="148">
        <v>116</v>
      </c>
      <c r="W183" s="355" t="s">
        <v>2192</v>
      </c>
      <c r="X183" s="458" t="s">
        <v>1757</v>
      </c>
      <c r="Y183" s="148" t="s">
        <v>3841</v>
      </c>
      <c r="Z183" s="148" t="s">
        <v>2965</v>
      </c>
      <c r="AA183" s="367" t="s">
        <v>4260</v>
      </c>
      <c r="AB183" s="390" t="s">
        <v>1772</v>
      </c>
      <c r="AC183" s="378" t="s">
        <v>4266</v>
      </c>
      <c r="AD183" s="352" t="s">
        <v>1534</v>
      </c>
      <c r="AE183" s="352" t="s">
        <v>1995</v>
      </c>
      <c r="AF183" s="352" t="s">
        <v>1927</v>
      </c>
      <c r="AG183" s="368" t="s">
        <v>4267</v>
      </c>
      <c r="AH183" s="368" t="s">
        <v>4268</v>
      </c>
      <c r="AI183" s="468"/>
      <c r="AJ183" s="158">
        <v>6</v>
      </c>
      <c r="AK183" s="361" t="s">
        <v>1664</v>
      </c>
      <c r="AL183" s="362">
        <v>3</v>
      </c>
      <c r="AM183" s="453">
        <v>3</v>
      </c>
      <c r="AN183" s="366" t="b">
        <f t="shared" si="27"/>
        <v>1</v>
      </c>
      <c r="AO183" s="370">
        <v>0</v>
      </c>
      <c r="AP183" s="370">
        <v>3</v>
      </c>
      <c r="AQ183" s="352">
        <v>0</v>
      </c>
      <c r="AR183" s="352">
        <v>0</v>
      </c>
      <c r="AS183" s="372" t="s">
        <v>4275</v>
      </c>
      <c r="AT183" s="148" t="s">
        <v>4129</v>
      </c>
      <c r="AU183" s="439">
        <f t="shared" si="28"/>
        <v>641000000</v>
      </c>
      <c r="AV183" s="454">
        <f t="shared" si="29"/>
        <v>101000000</v>
      </c>
      <c r="AW183" s="455">
        <f t="shared" si="30"/>
        <v>0</v>
      </c>
      <c r="AX183" s="456">
        <f t="shared" si="31"/>
        <v>540000000</v>
      </c>
      <c r="AY183" s="457"/>
      <c r="AZ183" s="424">
        <v>101000000</v>
      </c>
      <c r="BA183" s="424">
        <v>0</v>
      </c>
      <c r="BB183" s="424">
        <v>0</v>
      </c>
      <c r="BC183" s="424">
        <v>0</v>
      </c>
      <c r="BD183" s="424">
        <v>0</v>
      </c>
      <c r="BE183" s="424">
        <v>0</v>
      </c>
      <c r="BF183" s="417">
        <v>0</v>
      </c>
      <c r="BG183" s="417">
        <v>0</v>
      </c>
      <c r="BH183" s="417">
        <v>0</v>
      </c>
      <c r="BI183" s="417">
        <v>0</v>
      </c>
      <c r="BJ183" s="417">
        <v>0</v>
      </c>
      <c r="BK183" s="417">
        <v>0</v>
      </c>
      <c r="BL183" s="417">
        <v>0</v>
      </c>
      <c r="BM183" s="417">
        <v>0</v>
      </c>
      <c r="BN183" s="417">
        <v>0</v>
      </c>
      <c r="BO183" s="417">
        <v>0</v>
      </c>
      <c r="BP183" s="417">
        <v>0</v>
      </c>
      <c r="BQ183" s="417">
        <v>0</v>
      </c>
      <c r="BR183" s="417">
        <v>0</v>
      </c>
      <c r="BS183" s="417">
        <v>0</v>
      </c>
      <c r="BT183" s="417">
        <v>0</v>
      </c>
      <c r="BU183" s="417">
        <v>0</v>
      </c>
      <c r="BV183" s="417">
        <v>0</v>
      </c>
      <c r="BW183" s="417">
        <v>0</v>
      </c>
      <c r="BX183" s="417">
        <v>0</v>
      </c>
      <c r="BY183" s="417">
        <v>0</v>
      </c>
      <c r="BZ183" s="417">
        <v>0</v>
      </c>
      <c r="CA183" s="417">
        <v>0</v>
      </c>
      <c r="CB183" s="417">
        <v>0</v>
      </c>
      <c r="CC183" s="417">
        <v>0</v>
      </c>
      <c r="CD183" s="417">
        <v>0</v>
      </c>
      <c r="CE183" s="417">
        <v>0</v>
      </c>
      <c r="CF183" s="417">
        <v>0</v>
      </c>
      <c r="CG183" s="417">
        <v>0</v>
      </c>
      <c r="CH183" s="417">
        <v>0</v>
      </c>
      <c r="CI183" s="417">
        <v>0</v>
      </c>
      <c r="CJ183" s="417">
        <v>0</v>
      </c>
      <c r="CK183" s="417">
        <v>0</v>
      </c>
      <c r="CL183" s="417">
        <v>0</v>
      </c>
      <c r="CM183" s="420">
        <v>0</v>
      </c>
      <c r="CN183" s="420">
        <v>0</v>
      </c>
      <c r="CO183" s="420">
        <v>540000000</v>
      </c>
      <c r="CP183" s="420">
        <v>0</v>
      </c>
    </row>
    <row r="184" spans="1:94" s="440" customFormat="1" ht="99.95" customHeight="1" x14ac:dyDescent="0.25">
      <c r="A184" s="167">
        <v>19</v>
      </c>
      <c r="B184" s="167" t="s">
        <v>30</v>
      </c>
      <c r="C184" s="167">
        <v>1906</v>
      </c>
      <c r="D184" s="167" t="s">
        <v>1690</v>
      </c>
      <c r="E184" s="350" t="s">
        <v>33</v>
      </c>
      <c r="F184" s="167" t="s">
        <v>34</v>
      </c>
      <c r="G184" s="368">
        <v>382</v>
      </c>
      <c r="H184" s="351" t="s">
        <v>1711</v>
      </c>
      <c r="I184" s="378" t="s">
        <v>2077</v>
      </c>
      <c r="J184" s="148">
        <v>100</v>
      </c>
      <c r="K184" s="352" t="s">
        <v>1916</v>
      </c>
      <c r="L184" s="352" t="s">
        <v>1916</v>
      </c>
      <c r="M184" s="353" t="s">
        <v>1996</v>
      </c>
      <c r="N184" s="378" t="s">
        <v>2077</v>
      </c>
      <c r="O184" s="148">
        <v>100</v>
      </c>
      <c r="P184" s="448">
        <v>2021004250593</v>
      </c>
      <c r="Q184" s="354" t="s">
        <v>1706</v>
      </c>
      <c r="R184" s="447">
        <v>1906029</v>
      </c>
      <c r="S184" s="158" t="s">
        <v>2064</v>
      </c>
      <c r="T184" s="355" t="s">
        <v>2063</v>
      </c>
      <c r="U184" s="355" t="s">
        <v>2042</v>
      </c>
      <c r="V184" s="148">
        <v>14</v>
      </c>
      <c r="W184" s="355" t="s">
        <v>2196</v>
      </c>
      <c r="X184" s="458" t="s">
        <v>1707</v>
      </c>
      <c r="Y184" s="148" t="s">
        <v>3841</v>
      </c>
      <c r="Z184" s="148" t="s">
        <v>2965</v>
      </c>
      <c r="AA184" s="367" t="s">
        <v>4075</v>
      </c>
      <c r="AB184" s="476" t="s">
        <v>4290</v>
      </c>
      <c r="AC184" s="378" t="s">
        <v>2966</v>
      </c>
      <c r="AD184" s="352" t="s">
        <v>1534</v>
      </c>
      <c r="AE184" s="352" t="s">
        <v>1543</v>
      </c>
      <c r="AF184" s="352" t="s">
        <v>1936</v>
      </c>
      <c r="AG184" s="368" t="s">
        <v>4293</v>
      </c>
      <c r="AH184" s="368" t="s">
        <v>4294</v>
      </c>
      <c r="AI184" s="468"/>
      <c r="AJ184" s="158">
        <v>6</v>
      </c>
      <c r="AK184" s="361" t="s">
        <v>1664</v>
      </c>
      <c r="AL184" s="461">
        <v>14</v>
      </c>
      <c r="AM184" s="453">
        <v>3</v>
      </c>
      <c r="AN184" s="366" t="b">
        <f>_xlfn.IFNA(+AO184+AP184+AQ184+AR184=AM184,"ERROR")</f>
        <v>1</v>
      </c>
      <c r="AO184" s="370">
        <v>0</v>
      </c>
      <c r="AP184" s="370">
        <v>3</v>
      </c>
      <c r="AQ184" s="352">
        <v>0</v>
      </c>
      <c r="AR184" s="352">
        <v>0</v>
      </c>
      <c r="AS184" s="372" t="s">
        <v>4329</v>
      </c>
      <c r="AT184" s="148" t="s">
        <v>4042</v>
      </c>
      <c r="AU184" s="439">
        <f t="shared" si="28"/>
        <v>1330689768</v>
      </c>
      <c r="AV184" s="454">
        <f t="shared" si="29"/>
        <v>1330689768</v>
      </c>
      <c r="AW184" s="455">
        <f t="shared" si="30"/>
        <v>0</v>
      </c>
      <c r="AX184" s="456">
        <f t="shared" si="31"/>
        <v>0</v>
      </c>
      <c r="AY184" s="457"/>
      <c r="AZ184" s="424">
        <v>1330689768</v>
      </c>
      <c r="BA184" s="424">
        <v>0</v>
      </c>
      <c r="BB184" s="424">
        <v>0</v>
      </c>
      <c r="BC184" s="424">
        <v>0</v>
      </c>
      <c r="BD184" s="424">
        <v>0</v>
      </c>
      <c r="BE184" s="424">
        <v>0</v>
      </c>
      <c r="BF184" s="417">
        <v>0</v>
      </c>
      <c r="BG184" s="417">
        <v>0</v>
      </c>
      <c r="BH184" s="417">
        <v>0</v>
      </c>
      <c r="BI184" s="417">
        <v>0</v>
      </c>
      <c r="BJ184" s="417">
        <v>0</v>
      </c>
      <c r="BK184" s="417">
        <v>0</v>
      </c>
      <c r="BL184" s="417">
        <v>0</v>
      </c>
      <c r="BM184" s="417">
        <v>0</v>
      </c>
      <c r="BN184" s="417">
        <v>0</v>
      </c>
      <c r="BO184" s="417">
        <v>0</v>
      </c>
      <c r="BP184" s="417">
        <v>0</v>
      </c>
      <c r="BQ184" s="417">
        <v>0</v>
      </c>
      <c r="BR184" s="417">
        <v>0</v>
      </c>
      <c r="BS184" s="417">
        <v>0</v>
      </c>
      <c r="BT184" s="417">
        <v>0</v>
      </c>
      <c r="BU184" s="417">
        <v>0</v>
      </c>
      <c r="BV184" s="417">
        <v>0</v>
      </c>
      <c r="BW184" s="417">
        <v>0</v>
      </c>
      <c r="BX184" s="417">
        <v>0</v>
      </c>
      <c r="BY184" s="417">
        <v>0</v>
      </c>
      <c r="BZ184" s="417">
        <v>0</v>
      </c>
      <c r="CA184" s="417">
        <v>0</v>
      </c>
      <c r="CB184" s="417">
        <v>0</v>
      </c>
      <c r="CC184" s="417">
        <v>0</v>
      </c>
      <c r="CD184" s="417">
        <v>0</v>
      </c>
      <c r="CE184" s="417">
        <v>0</v>
      </c>
      <c r="CF184" s="417">
        <v>0</v>
      </c>
      <c r="CG184" s="417">
        <v>0</v>
      </c>
      <c r="CH184" s="417">
        <v>0</v>
      </c>
      <c r="CI184" s="417">
        <v>0</v>
      </c>
      <c r="CJ184" s="417">
        <v>0</v>
      </c>
      <c r="CK184" s="417">
        <v>0</v>
      </c>
      <c r="CL184" s="417">
        <v>0</v>
      </c>
      <c r="CM184" s="420">
        <v>0</v>
      </c>
      <c r="CN184" s="420">
        <v>0</v>
      </c>
      <c r="CO184" s="420">
        <v>0</v>
      </c>
      <c r="CP184" s="420">
        <v>0</v>
      </c>
    </row>
    <row r="185" spans="1:94" s="440" customFormat="1" ht="99.95" customHeight="1" x14ac:dyDescent="0.25">
      <c r="A185" s="167">
        <v>19</v>
      </c>
      <c r="B185" s="167" t="s">
        <v>30</v>
      </c>
      <c r="C185" s="167">
        <v>1906</v>
      </c>
      <c r="D185" s="167" t="s">
        <v>1690</v>
      </c>
      <c r="E185" s="350" t="s">
        <v>33</v>
      </c>
      <c r="F185" s="167" t="s">
        <v>34</v>
      </c>
      <c r="G185" s="368">
        <v>382</v>
      </c>
      <c r="H185" s="351" t="s">
        <v>1711</v>
      </c>
      <c r="I185" s="378" t="s">
        <v>2077</v>
      </c>
      <c r="J185" s="148">
        <v>100</v>
      </c>
      <c r="K185" s="352" t="s">
        <v>1916</v>
      </c>
      <c r="L185" s="352" t="s">
        <v>1916</v>
      </c>
      <c r="M185" s="353" t="s">
        <v>1996</v>
      </c>
      <c r="N185" s="378" t="s">
        <v>2077</v>
      </c>
      <c r="O185" s="148">
        <v>100</v>
      </c>
      <c r="P185" s="448">
        <v>2021004250593</v>
      </c>
      <c r="Q185" s="354" t="s">
        <v>1706</v>
      </c>
      <c r="R185" s="447">
        <v>1906029</v>
      </c>
      <c r="S185" s="158" t="s">
        <v>2064</v>
      </c>
      <c r="T185" s="355" t="s">
        <v>2063</v>
      </c>
      <c r="U185" s="355" t="s">
        <v>2042</v>
      </c>
      <c r="V185" s="148">
        <v>14</v>
      </c>
      <c r="W185" s="355" t="s">
        <v>2196</v>
      </c>
      <c r="X185" s="458" t="s">
        <v>1707</v>
      </c>
      <c r="Y185" s="148" t="s">
        <v>3841</v>
      </c>
      <c r="Z185" s="148" t="s">
        <v>2965</v>
      </c>
      <c r="AA185" s="367" t="s">
        <v>4075</v>
      </c>
      <c r="AB185" s="476" t="s">
        <v>4291</v>
      </c>
      <c r="AC185" s="378" t="s">
        <v>2966</v>
      </c>
      <c r="AD185" s="352" t="s">
        <v>1534</v>
      </c>
      <c r="AE185" s="352" t="s">
        <v>1536</v>
      </c>
      <c r="AF185" s="352" t="s">
        <v>1936</v>
      </c>
      <c r="AG185" s="368" t="s">
        <v>4076</v>
      </c>
      <c r="AH185" s="368" t="s">
        <v>4077</v>
      </c>
      <c r="AI185" s="468"/>
      <c r="AJ185" s="158">
        <v>6</v>
      </c>
      <c r="AK185" s="361" t="s">
        <v>1664</v>
      </c>
      <c r="AL185" s="362">
        <v>1</v>
      </c>
      <c r="AM185" s="453">
        <v>1</v>
      </c>
      <c r="AN185" s="366" t="b">
        <f>_xlfn.IFNA(+AO185+AP185+AQ185+AR185=AM185,"ERROR")</f>
        <v>1</v>
      </c>
      <c r="AO185" s="370">
        <v>0</v>
      </c>
      <c r="AP185" s="370">
        <v>1</v>
      </c>
      <c r="AQ185" s="352">
        <v>0</v>
      </c>
      <c r="AR185" s="352">
        <v>0</v>
      </c>
      <c r="AS185" s="372" t="s">
        <v>4330</v>
      </c>
      <c r="AT185" s="148" t="s">
        <v>4042</v>
      </c>
      <c r="AU185" s="439">
        <f t="shared" si="28"/>
        <v>279231216</v>
      </c>
      <c r="AV185" s="454">
        <f t="shared" si="29"/>
        <v>279231216</v>
      </c>
      <c r="AW185" s="455">
        <f t="shared" si="30"/>
        <v>0</v>
      </c>
      <c r="AX185" s="456">
        <f t="shared" si="31"/>
        <v>0</v>
      </c>
      <c r="AY185" s="457"/>
      <c r="AZ185" s="424">
        <v>279231216</v>
      </c>
      <c r="BA185" s="424">
        <v>0</v>
      </c>
      <c r="BB185" s="424">
        <v>0</v>
      </c>
      <c r="BC185" s="424">
        <v>0</v>
      </c>
      <c r="BD185" s="424">
        <v>0</v>
      </c>
      <c r="BE185" s="424">
        <v>0</v>
      </c>
      <c r="BF185" s="417">
        <v>0</v>
      </c>
      <c r="BG185" s="417">
        <v>0</v>
      </c>
      <c r="BH185" s="417">
        <v>0</v>
      </c>
      <c r="BI185" s="417">
        <v>0</v>
      </c>
      <c r="BJ185" s="417">
        <v>0</v>
      </c>
      <c r="BK185" s="417">
        <v>0</v>
      </c>
      <c r="BL185" s="417">
        <v>0</v>
      </c>
      <c r="BM185" s="417">
        <v>0</v>
      </c>
      <c r="BN185" s="417">
        <v>0</v>
      </c>
      <c r="BO185" s="417">
        <v>0</v>
      </c>
      <c r="BP185" s="417">
        <v>0</v>
      </c>
      <c r="BQ185" s="417">
        <v>0</v>
      </c>
      <c r="BR185" s="417">
        <v>0</v>
      </c>
      <c r="BS185" s="417">
        <v>0</v>
      </c>
      <c r="BT185" s="417">
        <v>0</v>
      </c>
      <c r="BU185" s="417">
        <v>0</v>
      </c>
      <c r="BV185" s="417">
        <v>0</v>
      </c>
      <c r="BW185" s="417">
        <v>0</v>
      </c>
      <c r="BX185" s="417">
        <v>0</v>
      </c>
      <c r="BY185" s="417">
        <v>0</v>
      </c>
      <c r="BZ185" s="417">
        <v>0</v>
      </c>
      <c r="CA185" s="417">
        <v>0</v>
      </c>
      <c r="CB185" s="417">
        <v>0</v>
      </c>
      <c r="CC185" s="417">
        <v>0</v>
      </c>
      <c r="CD185" s="417">
        <v>0</v>
      </c>
      <c r="CE185" s="417">
        <v>0</v>
      </c>
      <c r="CF185" s="417">
        <v>0</v>
      </c>
      <c r="CG185" s="417">
        <v>0</v>
      </c>
      <c r="CH185" s="417">
        <v>0</v>
      </c>
      <c r="CI185" s="417">
        <v>0</v>
      </c>
      <c r="CJ185" s="417">
        <v>0</v>
      </c>
      <c r="CK185" s="417">
        <v>0</v>
      </c>
      <c r="CL185" s="417">
        <v>0</v>
      </c>
      <c r="CM185" s="420">
        <v>0</v>
      </c>
      <c r="CN185" s="420">
        <v>0</v>
      </c>
      <c r="CO185" s="420">
        <v>0</v>
      </c>
      <c r="CP185" s="420">
        <v>0</v>
      </c>
    </row>
    <row r="186" spans="1:94" s="440" customFormat="1" ht="99.95" customHeight="1" x14ac:dyDescent="0.25">
      <c r="A186" s="167">
        <v>19</v>
      </c>
      <c r="B186" s="167" t="s">
        <v>30</v>
      </c>
      <c r="C186" s="167">
        <v>1906</v>
      </c>
      <c r="D186" s="167" t="s">
        <v>1690</v>
      </c>
      <c r="E186" s="350" t="s">
        <v>33</v>
      </c>
      <c r="F186" s="167" t="s">
        <v>34</v>
      </c>
      <c r="G186" s="368">
        <v>382</v>
      </c>
      <c r="H186" s="351" t="s">
        <v>1711</v>
      </c>
      <c r="I186" s="378" t="s">
        <v>2077</v>
      </c>
      <c r="J186" s="148">
        <v>100</v>
      </c>
      <c r="K186" s="352" t="s">
        <v>1916</v>
      </c>
      <c r="L186" s="352" t="s">
        <v>1916</v>
      </c>
      <c r="M186" s="353" t="s">
        <v>1996</v>
      </c>
      <c r="N186" s="378" t="s">
        <v>2077</v>
      </c>
      <c r="O186" s="148">
        <v>100</v>
      </c>
      <c r="P186" s="448">
        <v>2021004250593</v>
      </c>
      <c r="Q186" s="354" t="s">
        <v>1706</v>
      </c>
      <c r="R186" s="447">
        <v>1906029</v>
      </c>
      <c r="S186" s="158" t="s">
        <v>2064</v>
      </c>
      <c r="T186" s="355" t="s">
        <v>2063</v>
      </c>
      <c r="U186" s="355" t="s">
        <v>2042</v>
      </c>
      <c r="V186" s="148">
        <v>14</v>
      </c>
      <c r="W186" s="355" t="s">
        <v>2196</v>
      </c>
      <c r="X186" s="458" t="s">
        <v>1707</v>
      </c>
      <c r="Y186" s="148" t="s">
        <v>3841</v>
      </c>
      <c r="Z186" s="148" t="s">
        <v>2965</v>
      </c>
      <c r="AA186" s="367" t="s">
        <v>4075</v>
      </c>
      <c r="AB186" s="476" t="s">
        <v>4292</v>
      </c>
      <c r="AC186" s="378" t="s">
        <v>2966</v>
      </c>
      <c r="AD186" s="352" t="s">
        <v>1534</v>
      </c>
      <c r="AE186" s="352" t="s">
        <v>1536</v>
      </c>
      <c r="AF186" s="352" t="s">
        <v>1936</v>
      </c>
      <c r="AG186" s="368" t="s">
        <v>4078</v>
      </c>
      <c r="AH186" s="368" t="s">
        <v>4079</v>
      </c>
      <c r="AI186" s="468"/>
      <c r="AJ186" s="158">
        <v>6</v>
      </c>
      <c r="AK186" s="361" t="s">
        <v>1664</v>
      </c>
      <c r="AL186" s="362">
        <v>1</v>
      </c>
      <c r="AM186" s="453">
        <v>1</v>
      </c>
      <c r="AN186" s="366" t="b">
        <f>_xlfn.IFNA(+AO186+AP186+AQ186+AR186=AM186,"ERROR")</f>
        <v>1</v>
      </c>
      <c r="AO186" s="370">
        <v>0</v>
      </c>
      <c r="AP186" s="370">
        <v>1</v>
      </c>
      <c r="AQ186" s="352">
        <v>0</v>
      </c>
      <c r="AR186" s="352">
        <v>0</v>
      </c>
      <c r="AS186" s="372" t="s">
        <v>4331</v>
      </c>
      <c r="AT186" s="148" t="s">
        <v>4042</v>
      </c>
      <c r="AU186" s="439">
        <f t="shared" si="28"/>
        <v>157791480</v>
      </c>
      <c r="AV186" s="454">
        <f t="shared" si="29"/>
        <v>157791480</v>
      </c>
      <c r="AW186" s="455">
        <f t="shared" si="30"/>
        <v>0</v>
      </c>
      <c r="AX186" s="456">
        <f t="shared" si="31"/>
        <v>0</v>
      </c>
      <c r="AY186" s="457"/>
      <c r="AZ186" s="424">
        <v>157791480</v>
      </c>
      <c r="BA186" s="424">
        <v>0</v>
      </c>
      <c r="BB186" s="424">
        <v>0</v>
      </c>
      <c r="BC186" s="424">
        <v>0</v>
      </c>
      <c r="BD186" s="424">
        <v>0</v>
      </c>
      <c r="BE186" s="424">
        <v>0</v>
      </c>
      <c r="BF186" s="417">
        <v>0</v>
      </c>
      <c r="BG186" s="417">
        <v>0</v>
      </c>
      <c r="BH186" s="417">
        <v>0</v>
      </c>
      <c r="BI186" s="417">
        <v>0</v>
      </c>
      <c r="BJ186" s="417">
        <v>0</v>
      </c>
      <c r="BK186" s="417">
        <v>0</v>
      </c>
      <c r="BL186" s="417">
        <v>0</v>
      </c>
      <c r="BM186" s="417">
        <v>0</v>
      </c>
      <c r="BN186" s="417">
        <v>0</v>
      </c>
      <c r="BO186" s="417">
        <v>0</v>
      </c>
      <c r="BP186" s="417">
        <v>0</v>
      </c>
      <c r="BQ186" s="417">
        <v>0</v>
      </c>
      <c r="BR186" s="417">
        <v>0</v>
      </c>
      <c r="BS186" s="417">
        <v>0</v>
      </c>
      <c r="BT186" s="417">
        <v>0</v>
      </c>
      <c r="BU186" s="417">
        <v>0</v>
      </c>
      <c r="BV186" s="417">
        <v>0</v>
      </c>
      <c r="BW186" s="417">
        <v>0</v>
      </c>
      <c r="BX186" s="417">
        <v>0</v>
      </c>
      <c r="BY186" s="417">
        <v>0</v>
      </c>
      <c r="BZ186" s="417">
        <v>0</v>
      </c>
      <c r="CA186" s="417">
        <v>0</v>
      </c>
      <c r="CB186" s="417">
        <v>0</v>
      </c>
      <c r="CC186" s="417">
        <v>0</v>
      </c>
      <c r="CD186" s="417">
        <v>0</v>
      </c>
      <c r="CE186" s="417">
        <v>0</v>
      </c>
      <c r="CF186" s="417">
        <v>0</v>
      </c>
      <c r="CG186" s="417">
        <v>0</v>
      </c>
      <c r="CH186" s="417">
        <v>0</v>
      </c>
      <c r="CI186" s="417">
        <v>0</v>
      </c>
      <c r="CJ186" s="417">
        <v>0</v>
      </c>
      <c r="CK186" s="417">
        <v>0</v>
      </c>
      <c r="CL186" s="417">
        <v>0</v>
      </c>
      <c r="CM186" s="420">
        <v>0</v>
      </c>
      <c r="CN186" s="420">
        <v>0</v>
      </c>
      <c r="CO186" s="420">
        <v>0</v>
      </c>
      <c r="CP186" s="420">
        <v>0</v>
      </c>
    </row>
    <row r="187" spans="1:94" s="440" customFormat="1" ht="99.95" customHeight="1" x14ac:dyDescent="0.25">
      <c r="A187" s="167">
        <v>19</v>
      </c>
      <c r="B187" s="167" t="s">
        <v>30</v>
      </c>
      <c r="C187" s="167">
        <v>1906</v>
      </c>
      <c r="D187" s="167" t="s">
        <v>1690</v>
      </c>
      <c r="E187" s="350" t="s">
        <v>33</v>
      </c>
      <c r="F187" s="167" t="s">
        <v>34</v>
      </c>
      <c r="G187" s="368">
        <v>382</v>
      </c>
      <c r="H187" s="351" t="s">
        <v>1711</v>
      </c>
      <c r="I187" s="378" t="s">
        <v>2077</v>
      </c>
      <c r="J187" s="148">
        <v>100</v>
      </c>
      <c r="K187" s="352" t="s">
        <v>1916</v>
      </c>
      <c r="L187" s="352" t="s">
        <v>1916</v>
      </c>
      <c r="M187" s="353" t="s">
        <v>1996</v>
      </c>
      <c r="N187" s="378" t="s">
        <v>2077</v>
      </c>
      <c r="O187" s="148">
        <v>100</v>
      </c>
      <c r="P187" s="448">
        <v>2021004250593</v>
      </c>
      <c r="Q187" s="354" t="s">
        <v>1706</v>
      </c>
      <c r="R187" s="447">
        <v>1906029</v>
      </c>
      <c r="S187" s="158" t="s">
        <v>2064</v>
      </c>
      <c r="T187" s="355" t="s">
        <v>2063</v>
      </c>
      <c r="U187" s="355" t="s">
        <v>2042</v>
      </c>
      <c r="V187" s="148">
        <v>14</v>
      </c>
      <c r="W187" s="355" t="s">
        <v>2196</v>
      </c>
      <c r="X187" s="458" t="s">
        <v>1707</v>
      </c>
      <c r="Y187" s="373"/>
      <c r="Z187" s="373"/>
      <c r="AA187" s="367" t="s">
        <v>4075</v>
      </c>
      <c r="AB187" s="360" t="s">
        <v>1997</v>
      </c>
      <c r="AC187" s="432"/>
      <c r="AD187" s="396" t="s">
        <v>1534</v>
      </c>
      <c r="AE187" s="396" t="s">
        <v>1543</v>
      </c>
      <c r="AF187" s="396" t="s">
        <v>1936</v>
      </c>
      <c r="AG187" s="374"/>
      <c r="AH187" s="374"/>
      <c r="AI187" s="468"/>
      <c r="AJ187" s="158">
        <v>6</v>
      </c>
      <c r="AK187" s="361" t="s">
        <v>1664</v>
      </c>
      <c r="AL187" s="362">
        <v>0</v>
      </c>
      <c r="AM187" s="453">
        <v>0</v>
      </c>
      <c r="AN187" s="366" t="b">
        <f>_xlfn.IFNA(+AO187+AP187+AQ187+AR187=AM187,"ERROR")</f>
        <v>1</v>
      </c>
      <c r="AO187" s="370">
        <v>0</v>
      </c>
      <c r="AP187" s="370">
        <v>0</v>
      </c>
      <c r="AQ187" s="352">
        <v>0</v>
      </c>
      <c r="AR187" s="352">
        <v>0</v>
      </c>
      <c r="AS187" s="377"/>
      <c r="AT187" s="148" t="s">
        <v>4042</v>
      </c>
      <c r="AU187" s="439">
        <f t="shared" si="28"/>
        <v>0</v>
      </c>
      <c r="AV187" s="454">
        <f t="shared" si="29"/>
        <v>0</v>
      </c>
      <c r="AW187" s="455">
        <f t="shared" si="30"/>
        <v>0</v>
      </c>
      <c r="AX187" s="456">
        <f t="shared" si="31"/>
        <v>0</v>
      </c>
      <c r="AY187" s="457"/>
      <c r="AZ187" s="424">
        <v>0</v>
      </c>
      <c r="BA187" s="424">
        <v>0</v>
      </c>
      <c r="BB187" s="424">
        <v>0</v>
      </c>
      <c r="BC187" s="424">
        <v>0</v>
      </c>
      <c r="BD187" s="424">
        <v>0</v>
      </c>
      <c r="BE187" s="424">
        <v>0</v>
      </c>
      <c r="BF187" s="417">
        <v>0</v>
      </c>
      <c r="BG187" s="417">
        <v>0</v>
      </c>
      <c r="BH187" s="417">
        <v>0</v>
      </c>
      <c r="BI187" s="417">
        <v>0</v>
      </c>
      <c r="BJ187" s="417">
        <v>0</v>
      </c>
      <c r="BK187" s="417">
        <v>0</v>
      </c>
      <c r="BL187" s="417">
        <v>0</v>
      </c>
      <c r="BM187" s="417">
        <v>0</v>
      </c>
      <c r="BN187" s="417">
        <v>0</v>
      </c>
      <c r="BO187" s="417">
        <v>0</v>
      </c>
      <c r="BP187" s="417">
        <v>0</v>
      </c>
      <c r="BQ187" s="417">
        <v>0</v>
      </c>
      <c r="BR187" s="417">
        <v>0</v>
      </c>
      <c r="BS187" s="417">
        <v>0</v>
      </c>
      <c r="BT187" s="417">
        <v>0</v>
      </c>
      <c r="BU187" s="417">
        <v>0</v>
      </c>
      <c r="BV187" s="417">
        <v>0</v>
      </c>
      <c r="BW187" s="417">
        <v>0</v>
      </c>
      <c r="BX187" s="417">
        <v>0</v>
      </c>
      <c r="BY187" s="417">
        <v>0</v>
      </c>
      <c r="BZ187" s="417">
        <v>0</v>
      </c>
      <c r="CA187" s="417">
        <v>0</v>
      </c>
      <c r="CB187" s="417">
        <v>0</v>
      </c>
      <c r="CC187" s="417">
        <v>0</v>
      </c>
      <c r="CD187" s="417">
        <v>0</v>
      </c>
      <c r="CE187" s="417">
        <v>0</v>
      </c>
      <c r="CF187" s="417">
        <v>0</v>
      </c>
      <c r="CG187" s="417">
        <v>0</v>
      </c>
      <c r="CH187" s="417">
        <v>0</v>
      </c>
      <c r="CI187" s="417">
        <v>0</v>
      </c>
      <c r="CJ187" s="417">
        <v>0</v>
      </c>
      <c r="CK187" s="417">
        <v>0</v>
      </c>
      <c r="CL187" s="417">
        <v>0</v>
      </c>
      <c r="CM187" s="420">
        <v>0</v>
      </c>
      <c r="CN187" s="420">
        <v>0</v>
      </c>
      <c r="CO187" s="420">
        <v>0</v>
      </c>
      <c r="CP187" s="420">
        <v>0</v>
      </c>
    </row>
    <row r="188" spans="1:94" s="440" customFormat="1" ht="99.95" customHeight="1" x14ac:dyDescent="0.25">
      <c r="A188" s="167">
        <v>45</v>
      </c>
      <c r="B188" s="167" t="s">
        <v>548</v>
      </c>
      <c r="C188" s="167">
        <v>4599</v>
      </c>
      <c r="D188" s="167" t="s">
        <v>1739</v>
      </c>
      <c r="E188" s="350" t="s">
        <v>1740</v>
      </c>
      <c r="F188" s="167" t="s">
        <v>551</v>
      </c>
      <c r="G188" s="368">
        <v>384</v>
      </c>
      <c r="H188" s="351" t="s">
        <v>1741</v>
      </c>
      <c r="I188" s="378" t="s">
        <v>2077</v>
      </c>
      <c r="J188" s="148">
        <v>53</v>
      </c>
      <c r="K188" s="352" t="s">
        <v>1916</v>
      </c>
      <c r="L188" s="352" t="s">
        <v>1916</v>
      </c>
      <c r="M188" s="353" t="s">
        <v>1998</v>
      </c>
      <c r="N188" s="378" t="s">
        <v>2077</v>
      </c>
      <c r="O188" s="148">
        <v>53</v>
      </c>
      <c r="P188" s="448">
        <v>2021004250579</v>
      </c>
      <c r="Q188" s="354" t="s">
        <v>1742</v>
      </c>
      <c r="R188" s="447">
        <v>4599023</v>
      </c>
      <c r="S188" s="158" t="s">
        <v>2045</v>
      </c>
      <c r="T188" s="355" t="s">
        <v>2046</v>
      </c>
      <c r="U188" s="355" t="s">
        <v>2042</v>
      </c>
      <c r="V188" s="148">
        <v>1</v>
      </c>
      <c r="W188" s="355" t="s">
        <v>2218</v>
      </c>
      <c r="X188" s="458" t="s">
        <v>1743</v>
      </c>
      <c r="Y188" s="148" t="s">
        <v>4022</v>
      </c>
      <c r="Z188" s="148" t="s">
        <v>3987</v>
      </c>
      <c r="AA188" s="367" t="s">
        <v>4110</v>
      </c>
      <c r="AB188" s="358" t="s">
        <v>1744</v>
      </c>
      <c r="AC188" s="378" t="s">
        <v>4109</v>
      </c>
      <c r="AD188" s="352" t="s">
        <v>1534</v>
      </c>
      <c r="AE188" s="352" t="s">
        <v>1999</v>
      </c>
      <c r="AF188" s="352" t="s">
        <v>1936</v>
      </c>
      <c r="AG188" s="368" t="s">
        <v>4111</v>
      </c>
      <c r="AH188" s="368" t="s">
        <v>4112</v>
      </c>
      <c r="AI188" s="468"/>
      <c r="AJ188" s="158">
        <v>6</v>
      </c>
      <c r="AK188" s="363" t="s">
        <v>1666</v>
      </c>
      <c r="AL188" s="461">
        <v>100</v>
      </c>
      <c r="AM188" s="453">
        <f>SUBTOTAL(9,AO188:AR188)</f>
        <v>50</v>
      </c>
      <c r="AN188" s="366" t="b">
        <f t="shared" si="27"/>
        <v>1</v>
      </c>
      <c r="AO188" s="370">
        <v>15</v>
      </c>
      <c r="AP188" s="370">
        <v>35</v>
      </c>
      <c r="AQ188" s="352">
        <v>0</v>
      </c>
      <c r="AR188" s="352">
        <v>0</v>
      </c>
      <c r="AS188" s="372" t="s">
        <v>4113</v>
      </c>
      <c r="AT188" s="148" t="s">
        <v>4042</v>
      </c>
      <c r="AU188" s="439">
        <f t="shared" si="28"/>
        <v>300000000</v>
      </c>
      <c r="AV188" s="454">
        <f t="shared" si="29"/>
        <v>300000000</v>
      </c>
      <c r="AW188" s="455">
        <f t="shared" si="30"/>
        <v>0</v>
      </c>
      <c r="AX188" s="456">
        <f t="shared" si="31"/>
        <v>0</v>
      </c>
      <c r="AY188" s="457"/>
      <c r="AZ188" s="424">
        <v>300000000</v>
      </c>
      <c r="BA188" s="424">
        <v>0</v>
      </c>
      <c r="BB188" s="424">
        <v>0</v>
      </c>
      <c r="BC188" s="424">
        <v>0</v>
      </c>
      <c r="BD188" s="424">
        <v>0</v>
      </c>
      <c r="BE188" s="424">
        <v>0</v>
      </c>
      <c r="BF188" s="417">
        <v>0</v>
      </c>
      <c r="BG188" s="417">
        <v>0</v>
      </c>
      <c r="BH188" s="417">
        <v>0</v>
      </c>
      <c r="BI188" s="417">
        <v>0</v>
      </c>
      <c r="BJ188" s="417">
        <v>0</v>
      </c>
      <c r="BK188" s="417">
        <v>0</v>
      </c>
      <c r="BL188" s="417">
        <v>0</v>
      </c>
      <c r="BM188" s="417">
        <v>0</v>
      </c>
      <c r="BN188" s="417">
        <v>0</v>
      </c>
      <c r="BO188" s="417">
        <v>0</v>
      </c>
      <c r="BP188" s="417">
        <v>0</v>
      </c>
      <c r="BQ188" s="417">
        <v>0</v>
      </c>
      <c r="BR188" s="417">
        <v>0</v>
      </c>
      <c r="BS188" s="417">
        <v>0</v>
      </c>
      <c r="BT188" s="417">
        <v>0</v>
      </c>
      <c r="BU188" s="417">
        <v>0</v>
      </c>
      <c r="BV188" s="417">
        <v>0</v>
      </c>
      <c r="BW188" s="417">
        <v>0</v>
      </c>
      <c r="BX188" s="417">
        <v>0</v>
      </c>
      <c r="BY188" s="417">
        <v>0</v>
      </c>
      <c r="BZ188" s="417">
        <v>0</v>
      </c>
      <c r="CA188" s="417">
        <v>0</v>
      </c>
      <c r="CB188" s="417">
        <v>0</v>
      </c>
      <c r="CC188" s="417">
        <v>0</v>
      </c>
      <c r="CD188" s="417">
        <v>0</v>
      </c>
      <c r="CE188" s="417">
        <v>0</v>
      </c>
      <c r="CF188" s="417">
        <v>0</v>
      </c>
      <c r="CG188" s="417">
        <v>0</v>
      </c>
      <c r="CH188" s="417">
        <v>0</v>
      </c>
      <c r="CI188" s="417">
        <v>0</v>
      </c>
      <c r="CJ188" s="417">
        <v>0</v>
      </c>
      <c r="CK188" s="417">
        <v>0</v>
      </c>
      <c r="CL188" s="417">
        <v>0</v>
      </c>
      <c r="CM188" s="420">
        <v>0</v>
      </c>
      <c r="CN188" s="420">
        <v>0</v>
      </c>
      <c r="CO188" s="420">
        <v>0</v>
      </c>
      <c r="CP188" s="420">
        <v>0</v>
      </c>
    </row>
    <row r="189" spans="1:94" s="440" customFormat="1" ht="99.95" customHeight="1" x14ac:dyDescent="0.25">
      <c r="A189" s="167">
        <v>45</v>
      </c>
      <c r="B189" s="167" t="s">
        <v>548</v>
      </c>
      <c r="C189" s="167">
        <v>4599</v>
      </c>
      <c r="D189" s="167" t="s">
        <v>1739</v>
      </c>
      <c r="E189" s="350" t="s">
        <v>1740</v>
      </c>
      <c r="F189" s="167" t="s">
        <v>551</v>
      </c>
      <c r="G189" s="368">
        <v>384</v>
      </c>
      <c r="H189" s="351" t="s">
        <v>1741</v>
      </c>
      <c r="I189" s="378" t="s">
        <v>2077</v>
      </c>
      <c r="J189" s="148">
        <v>53</v>
      </c>
      <c r="K189" s="352" t="s">
        <v>1916</v>
      </c>
      <c r="L189" s="352" t="s">
        <v>1916</v>
      </c>
      <c r="M189" s="353" t="s">
        <v>1998</v>
      </c>
      <c r="N189" s="378" t="s">
        <v>2077</v>
      </c>
      <c r="O189" s="148">
        <v>53</v>
      </c>
      <c r="P189" s="448">
        <v>2021004250579</v>
      </c>
      <c r="Q189" s="354" t="s">
        <v>1742</v>
      </c>
      <c r="R189" s="447">
        <v>4599023</v>
      </c>
      <c r="S189" s="158" t="s">
        <v>2045</v>
      </c>
      <c r="T189" s="355" t="s">
        <v>2046</v>
      </c>
      <c r="U189" s="355" t="s">
        <v>2042</v>
      </c>
      <c r="V189" s="148">
        <v>1</v>
      </c>
      <c r="W189" s="355" t="s">
        <v>2218</v>
      </c>
      <c r="X189" s="458" t="s">
        <v>1743</v>
      </c>
      <c r="Y189" s="373"/>
      <c r="Z189" s="373"/>
      <c r="AA189" s="367" t="s">
        <v>4110</v>
      </c>
      <c r="AB189" s="358" t="s">
        <v>1745</v>
      </c>
      <c r="AC189" s="432"/>
      <c r="AD189" s="352" t="s">
        <v>1534</v>
      </c>
      <c r="AE189" s="352" t="s">
        <v>1999</v>
      </c>
      <c r="AF189" s="352" t="s">
        <v>1936</v>
      </c>
      <c r="AG189" s="368" t="s">
        <v>4111</v>
      </c>
      <c r="AH189" s="368" t="s">
        <v>4112</v>
      </c>
      <c r="AI189" s="468"/>
      <c r="AJ189" s="158">
        <v>6</v>
      </c>
      <c r="AK189" s="363" t="s">
        <v>1666</v>
      </c>
      <c r="AL189" s="461">
        <v>100</v>
      </c>
      <c r="AM189" s="453">
        <f>SUBTOTAL(9,AO189:AR189)</f>
        <v>50</v>
      </c>
      <c r="AN189" s="366" t="b">
        <f t="shared" si="27"/>
        <v>1</v>
      </c>
      <c r="AO189" s="370">
        <v>15</v>
      </c>
      <c r="AP189" s="370">
        <v>35</v>
      </c>
      <c r="AQ189" s="352">
        <v>0</v>
      </c>
      <c r="AR189" s="352">
        <v>0</v>
      </c>
      <c r="AS189" s="377"/>
      <c r="AT189" s="148" t="s">
        <v>4042</v>
      </c>
      <c r="AU189" s="439">
        <f t="shared" si="28"/>
        <v>0</v>
      </c>
      <c r="AV189" s="454">
        <f t="shared" si="29"/>
        <v>0</v>
      </c>
      <c r="AW189" s="455">
        <f t="shared" si="30"/>
        <v>0</v>
      </c>
      <c r="AX189" s="456">
        <f t="shared" si="31"/>
        <v>0</v>
      </c>
      <c r="AY189" s="457"/>
      <c r="AZ189" s="424">
        <v>0</v>
      </c>
      <c r="BA189" s="424">
        <v>0</v>
      </c>
      <c r="BB189" s="424">
        <v>0</v>
      </c>
      <c r="BC189" s="424">
        <v>0</v>
      </c>
      <c r="BD189" s="424">
        <v>0</v>
      </c>
      <c r="BE189" s="424">
        <v>0</v>
      </c>
      <c r="BF189" s="417">
        <v>0</v>
      </c>
      <c r="BG189" s="417">
        <v>0</v>
      </c>
      <c r="BH189" s="417">
        <v>0</v>
      </c>
      <c r="BI189" s="417">
        <v>0</v>
      </c>
      <c r="BJ189" s="417">
        <v>0</v>
      </c>
      <c r="BK189" s="417">
        <v>0</v>
      </c>
      <c r="BL189" s="417">
        <v>0</v>
      </c>
      <c r="BM189" s="417">
        <v>0</v>
      </c>
      <c r="BN189" s="417">
        <v>0</v>
      </c>
      <c r="BO189" s="417">
        <v>0</v>
      </c>
      <c r="BP189" s="417">
        <v>0</v>
      </c>
      <c r="BQ189" s="417">
        <v>0</v>
      </c>
      <c r="BR189" s="417">
        <v>0</v>
      </c>
      <c r="BS189" s="417">
        <v>0</v>
      </c>
      <c r="BT189" s="417">
        <v>0</v>
      </c>
      <c r="BU189" s="417">
        <v>0</v>
      </c>
      <c r="BV189" s="417">
        <v>0</v>
      </c>
      <c r="BW189" s="417">
        <v>0</v>
      </c>
      <c r="BX189" s="417">
        <v>0</v>
      </c>
      <c r="BY189" s="417">
        <v>0</v>
      </c>
      <c r="BZ189" s="417">
        <v>0</v>
      </c>
      <c r="CA189" s="417">
        <v>0</v>
      </c>
      <c r="CB189" s="417">
        <v>0</v>
      </c>
      <c r="CC189" s="417">
        <v>0</v>
      </c>
      <c r="CD189" s="417">
        <v>0</v>
      </c>
      <c r="CE189" s="417">
        <v>0</v>
      </c>
      <c r="CF189" s="417">
        <v>0</v>
      </c>
      <c r="CG189" s="417">
        <v>0</v>
      </c>
      <c r="CH189" s="417">
        <v>0</v>
      </c>
      <c r="CI189" s="417">
        <v>0</v>
      </c>
      <c r="CJ189" s="417">
        <v>0</v>
      </c>
      <c r="CK189" s="417">
        <v>0</v>
      </c>
      <c r="CL189" s="417">
        <v>0</v>
      </c>
      <c r="CM189" s="420">
        <v>0</v>
      </c>
      <c r="CN189" s="420">
        <v>0</v>
      </c>
      <c r="CO189" s="420">
        <v>0</v>
      </c>
      <c r="CP189" s="420">
        <v>0</v>
      </c>
    </row>
    <row r="190" spans="1:94" s="440" customFormat="1" ht="99.95" customHeight="1" x14ac:dyDescent="0.25">
      <c r="A190" s="167">
        <v>45</v>
      </c>
      <c r="B190" s="167" t="s">
        <v>548</v>
      </c>
      <c r="C190" s="167">
        <v>4599</v>
      </c>
      <c r="D190" s="167" t="s">
        <v>1739</v>
      </c>
      <c r="E190" s="350" t="s">
        <v>1740</v>
      </c>
      <c r="F190" s="167" t="s">
        <v>551</v>
      </c>
      <c r="G190" s="368">
        <v>384</v>
      </c>
      <c r="H190" s="351" t="s">
        <v>1741</v>
      </c>
      <c r="I190" s="378" t="s">
        <v>2077</v>
      </c>
      <c r="J190" s="148">
        <v>53</v>
      </c>
      <c r="K190" s="352" t="s">
        <v>1916</v>
      </c>
      <c r="L190" s="352" t="s">
        <v>1916</v>
      </c>
      <c r="M190" s="353" t="s">
        <v>1998</v>
      </c>
      <c r="N190" s="378" t="s">
        <v>2077</v>
      </c>
      <c r="O190" s="148">
        <v>53</v>
      </c>
      <c r="P190" s="448">
        <v>2021004250579</v>
      </c>
      <c r="Q190" s="354" t="s">
        <v>1742</v>
      </c>
      <c r="R190" s="447">
        <v>4599023</v>
      </c>
      <c r="S190" s="158" t="s">
        <v>2045</v>
      </c>
      <c r="T190" s="355" t="s">
        <v>2046</v>
      </c>
      <c r="U190" s="355" t="s">
        <v>2042</v>
      </c>
      <c r="V190" s="148">
        <v>1</v>
      </c>
      <c r="W190" s="355" t="s">
        <v>2218</v>
      </c>
      <c r="X190" s="458" t="s">
        <v>1743</v>
      </c>
      <c r="Y190" s="373"/>
      <c r="Z190" s="373"/>
      <c r="AA190" s="367" t="s">
        <v>4110</v>
      </c>
      <c r="AB190" s="358" t="s">
        <v>2000</v>
      </c>
      <c r="AC190" s="432"/>
      <c r="AD190" s="396" t="s">
        <v>1534</v>
      </c>
      <c r="AE190" s="396" t="s">
        <v>1999</v>
      </c>
      <c r="AF190" s="396" t="s">
        <v>1936</v>
      </c>
      <c r="AG190" s="374"/>
      <c r="AH190" s="374"/>
      <c r="AI190" s="468"/>
      <c r="AJ190" s="158">
        <v>6</v>
      </c>
      <c r="AK190" s="363" t="s">
        <v>1666</v>
      </c>
      <c r="AL190" s="461">
        <v>100</v>
      </c>
      <c r="AM190" s="453">
        <f>SUBTOTAL(9,AO190:AR190)</f>
        <v>0</v>
      </c>
      <c r="AN190" s="366" t="b">
        <f t="shared" si="27"/>
        <v>1</v>
      </c>
      <c r="AO190" s="370">
        <v>0</v>
      </c>
      <c r="AP190" s="370">
        <v>0</v>
      </c>
      <c r="AQ190" s="352">
        <v>0</v>
      </c>
      <c r="AR190" s="352">
        <v>0</v>
      </c>
      <c r="AS190" s="377"/>
      <c r="AT190" s="148" t="s">
        <v>4042</v>
      </c>
      <c r="AU190" s="439">
        <f t="shared" si="28"/>
        <v>0</v>
      </c>
      <c r="AV190" s="454">
        <f t="shared" si="29"/>
        <v>0</v>
      </c>
      <c r="AW190" s="455">
        <f t="shared" si="30"/>
        <v>0</v>
      </c>
      <c r="AX190" s="456">
        <f t="shared" si="31"/>
        <v>0</v>
      </c>
      <c r="AY190" s="457"/>
      <c r="AZ190" s="424">
        <v>0</v>
      </c>
      <c r="BA190" s="424">
        <v>0</v>
      </c>
      <c r="BB190" s="424">
        <v>0</v>
      </c>
      <c r="BC190" s="424">
        <v>0</v>
      </c>
      <c r="BD190" s="424">
        <v>0</v>
      </c>
      <c r="BE190" s="424">
        <v>0</v>
      </c>
      <c r="BF190" s="417">
        <v>0</v>
      </c>
      <c r="BG190" s="417">
        <v>0</v>
      </c>
      <c r="BH190" s="417">
        <v>0</v>
      </c>
      <c r="BI190" s="417">
        <v>0</v>
      </c>
      <c r="BJ190" s="417">
        <v>0</v>
      </c>
      <c r="BK190" s="417">
        <v>0</v>
      </c>
      <c r="BL190" s="417">
        <v>0</v>
      </c>
      <c r="BM190" s="417">
        <v>0</v>
      </c>
      <c r="BN190" s="417">
        <v>0</v>
      </c>
      <c r="BO190" s="417">
        <v>0</v>
      </c>
      <c r="BP190" s="417">
        <v>0</v>
      </c>
      <c r="BQ190" s="417">
        <v>0</v>
      </c>
      <c r="BR190" s="417">
        <v>0</v>
      </c>
      <c r="BS190" s="417">
        <v>0</v>
      </c>
      <c r="BT190" s="417">
        <v>0</v>
      </c>
      <c r="BU190" s="417">
        <v>0</v>
      </c>
      <c r="BV190" s="417">
        <v>0</v>
      </c>
      <c r="BW190" s="417">
        <v>0</v>
      </c>
      <c r="BX190" s="417">
        <v>0</v>
      </c>
      <c r="BY190" s="417">
        <v>0</v>
      </c>
      <c r="BZ190" s="417">
        <v>0</v>
      </c>
      <c r="CA190" s="417">
        <v>0</v>
      </c>
      <c r="CB190" s="417">
        <v>0</v>
      </c>
      <c r="CC190" s="417">
        <v>0</v>
      </c>
      <c r="CD190" s="417">
        <v>0</v>
      </c>
      <c r="CE190" s="417">
        <v>0</v>
      </c>
      <c r="CF190" s="417">
        <v>0</v>
      </c>
      <c r="CG190" s="417">
        <v>0</v>
      </c>
      <c r="CH190" s="417">
        <v>0</v>
      </c>
      <c r="CI190" s="417">
        <v>0</v>
      </c>
      <c r="CJ190" s="417">
        <v>0</v>
      </c>
      <c r="CK190" s="417">
        <v>0</v>
      </c>
      <c r="CL190" s="417">
        <v>0</v>
      </c>
      <c r="CM190" s="420">
        <v>0</v>
      </c>
      <c r="CN190" s="420">
        <v>0</v>
      </c>
      <c r="CO190" s="420">
        <v>0</v>
      </c>
      <c r="CP190" s="420">
        <v>0</v>
      </c>
    </row>
    <row r="191" spans="1:94" s="440" customFormat="1" ht="99.95" customHeight="1" x14ac:dyDescent="0.25">
      <c r="A191" s="167">
        <v>19</v>
      </c>
      <c r="B191" s="167" t="s">
        <v>30</v>
      </c>
      <c r="C191" s="167">
        <v>1903</v>
      </c>
      <c r="D191" s="167" t="s">
        <v>1816</v>
      </c>
      <c r="E191" s="350" t="s">
        <v>33</v>
      </c>
      <c r="F191" s="167" t="s">
        <v>1659</v>
      </c>
      <c r="G191" s="368">
        <v>393</v>
      </c>
      <c r="H191" s="351" t="s">
        <v>1817</v>
      </c>
      <c r="I191" s="378" t="s">
        <v>2077</v>
      </c>
      <c r="J191" s="148">
        <v>90</v>
      </c>
      <c r="K191" s="352" t="s">
        <v>1986</v>
      </c>
      <c r="L191" s="352" t="s">
        <v>2001</v>
      </c>
      <c r="M191" s="353" t="s">
        <v>2003</v>
      </c>
      <c r="N191" s="378" t="s">
        <v>2077</v>
      </c>
      <c r="O191" s="148">
        <v>60</v>
      </c>
      <c r="P191" s="448">
        <v>2021004250588</v>
      </c>
      <c r="Q191" s="354" t="s">
        <v>1818</v>
      </c>
      <c r="R191" s="447">
        <v>1903035</v>
      </c>
      <c r="S191" s="158" t="s">
        <v>2161</v>
      </c>
      <c r="T191" s="355" t="s">
        <v>2162</v>
      </c>
      <c r="U191" s="355" t="s">
        <v>2163</v>
      </c>
      <c r="V191" s="148">
        <v>102</v>
      </c>
      <c r="W191" s="355" t="s">
        <v>2216</v>
      </c>
      <c r="X191" s="458" t="s">
        <v>1757</v>
      </c>
      <c r="Y191" s="148" t="s">
        <v>3853</v>
      </c>
      <c r="Z191" s="148" t="s">
        <v>2988</v>
      </c>
      <c r="AA191" s="367" t="s">
        <v>4276</v>
      </c>
      <c r="AB191" s="390" t="s">
        <v>1819</v>
      </c>
      <c r="AC191" s="378" t="s">
        <v>4132</v>
      </c>
      <c r="AD191" s="352" t="s">
        <v>1534</v>
      </c>
      <c r="AE191" s="352" t="s">
        <v>1547</v>
      </c>
      <c r="AF191" s="352" t="s">
        <v>1989</v>
      </c>
      <c r="AG191" s="368" t="s">
        <v>4078</v>
      </c>
      <c r="AH191" s="368" t="s">
        <v>4277</v>
      </c>
      <c r="AI191" s="468"/>
      <c r="AJ191" s="158">
        <v>6</v>
      </c>
      <c r="AK191" s="363" t="s">
        <v>1666</v>
      </c>
      <c r="AL191" s="461">
        <v>100</v>
      </c>
      <c r="AM191" s="453">
        <v>50</v>
      </c>
      <c r="AN191" s="366" t="b">
        <f t="shared" ref="AN191:AN198" si="32">_xlfn.IFNA(+AO191+AP191+AQ191+AR191=AM191,"ERROR")</f>
        <v>1</v>
      </c>
      <c r="AO191" s="370">
        <v>10</v>
      </c>
      <c r="AP191" s="370">
        <v>40</v>
      </c>
      <c r="AQ191" s="352">
        <v>0</v>
      </c>
      <c r="AR191" s="352">
        <v>0</v>
      </c>
      <c r="AS191" s="372" t="s">
        <v>4279</v>
      </c>
      <c r="AT191" s="148" t="s">
        <v>4129</v>
      </c>
      <c r="AU191" s="439">
        <f t="shared" ref="AU191:AU198" si="33">+AV191+AW191+AX191</f>
        <v>329133965</v>
      </c>
      <c r="AV191" s="454">
        <f t="shared" ref="AV191:AV198" si="34">+AZ191+BB191+BC191+BD191+BE191+BA191</f>
        <v>0</v>
      </c>
      <c r="AW191" s="455">
        <f t="shared" ref="AW191:AW198" si="35">SUM(BF191:CL191)</f>
        <v>0</v>
      </c>
      <c r="AX191" s="456">
        <f t="shared" ref="AX191:AX198" si="36">+CM191+CN191+CO191+CP191</f>
        <v>329133965</v>
      </c>
      <c r="AY191" s="457"/>
      <c r="AZ191" s="424">
        <v>0</v>
      </c>
      <c r="BA191" s="424">
        <v>0</v>
      </c>
      <c r="BB191" s="424">
        <v>0</v>
      </c>
      <c r="BC191" s="424">
        <v>0</v>
      </c>
      <c r="BD191" s="424">
        <v>0</v>
      </c>
      <c r="BE191" s="424">
        <v>0</v>
      </c>
      <c r="BF191" s="417">
        <v>0</v>
      </c>
      <c r="BG191" s="417">
        <v>0</v>
      </c>
      <c r="BH191" s="417">
        <v>0</v>
      </c>
      <c r="BI191" s="417">
        <v>0</v>
      </c>
      <c r="BJ191" s="417">
        <v>0</v>
      </c>
      <c r="BK191" s="417">
        <v>0</v>
      </c>
      <c r="BL191" s="417">
        <v>0</v>
      </c>
      <c r="BM191" s="417">
        <v>0</v>
      </c>
      <c r="BN191" s="417">
        <v>0</v>
      </c>
      <c r="BO191" s="417">
        <v>0</v>
      </c>
      <c r="BP191" s="417">
        <v>0</v>
      </c>
      <c r="BQ191" s="417">
        <v>0</v>
      </c>
      <c r="BR191" s="417">
        <v>0</v>
      </c>
      <c r="BS191" s="417">
        <v>0</v>
      </c>
      <c r="BT191" s="417">
        <v>0</v>
      </c>
      <c r="BU191" s="417">
        <v>0</v>
      </c>
      <c r="BV191" s="417">
        <v>0</v>
      </c>
      <c r="BW191" s="417">
        <v>0</v>
      </c>
      <c r="BX191" s="417">
        <v>0</v>
      </c>
      <c r="BY191" s="417">
        <v>0</v>
      </c>
      <c r="BZ191" s="417">
        <v>0</v>
      </c>
      <c r="CA191" s="417">
        <v>0</v>
      </c>
      <c r="CB191" s="417">
        <v>0</v>
      </c>
      <c r="CC191" s="417">
        <v>0</v>
      </c>
      <c r="CD191" s="417">
        <v>0</v>
      </c>
      <c r="CE191" s="417">
        <v>0</v>
      </c>
      <c r="CF191" s="417">
        <v>0</v>
      </c>
      <c r="CG191" s="417">
        <v>0</v>
      </c>
      <c r="CH191" s="417">
        <v>0</v>
      </c>
      <c r="CI191" s="417">
        <v>0</v>
      </c>
      <c r="CJ191" s="417">
        <v>0</v>
      </c>
      <c r="CK191" s="417">
        <v>0</v>
      </c>
      <c r="CL191" s="417">
        <v>0</v>
      </c>
      <c r="CM191" s="420">
        <v>0</v>
      </c>
      <c r="CN191" s="420">
        <v>0</v>
      </c>
      <c r="CO191" s="420">
        <v>329133965</v>
      </c>
      <c r="CP191" s="420">
        <v>0</v>
      </c>
    </row>
    <row r="192" spans="1:94" s="440" customFormat="1" ht="99.95" customHeight="1" x14ac:dyDescent="0.25">
      <c r="A192" s="167">
        <v>19</v>
      </c>
      <c r="B192" s="167" t="s">
        <v>30</v>
      </c>
      <c r="C192" s="167">
        <v>1903</v>
      </c>
      <c r="D192" s="167" t="s">
        <v>1816</v>
      </c>
      <c r="E192" s="350" t="s">
        <v>33</v>
      </c>
      <c r="F192" s="167" t="s">
        <v>1659</v>
      </c>
      <c r="G192" s="368">
        <v>393</v>
      </c>
      <c r="H192" s="351" t="s">
        <v>1817</v>
      </c>
      <c r="I192" s="378" t="s">
        <v>2077</v>
      </c>
      <c r="J192" s="148">
        <v>90</v>
      </c>
      <c r="K192" s="352" t="s">
        <v>1986</v>
      </c>
      <c r="L192" s="352" t="s">
        <v>2001</v>
      </c>
      <c r="M192" s="353" t="s">
        <v>2003</v>
      </c>
      <c r="N192" s="378" t="s">
        <v>2077</v>
      </c>
      <c r="O192" s="148">
        <v>60</v>
      </c>
      <c r="P192" s="448">
        <v>2021004250588</v>
      </c>
      <c r="Q192" s="354" t="s">
        <v>1818</v>
      </c>
      <c r="R192" s="447">
        <v>1903035</v>
      </c>
      <c r="S192" s="158" t="s">
        <v>2161</v>
      </c>
      <c r="T192" s="355" t="s">
        <v>2162</v>
      </c>
      <c r="U192" s="355" t="s">
        <v>2163</v>
      </c>
      <c r="V192" s="148">
        <v>102</v>
      </c>
      <c r="W192" s="355" t="s">
        <v>2216</v>
      </c>
      <c r="X192" s="458" t="s">
        <v>1757</v>
      </c>
      <c r="Y192" s="373"/>
      <c r="Z192" s="373"/>
      <c r="AA192" s="367" t="s">
        <v>4276</v>
      </c>
      <c r="AB192" s="390" t="s">
        <v>1820</v>
      </c>
      <c r="AC192" s="432"/>
      <c r="AD192" s="352" t="s">
        <v>1534</v>
      </c>
      <c r="AE192" s="352" t="s">
        <v>1547</v>
      </c>
      <c r="AF192" s="352" t="s">
        <v>1989</v>
      </c>
      <c r="AG192" s="368" t="s">
        <v>4078</v>
      </c>
      <c r="AH192" s="368" t="s">
        <v>4278</v>
      </c>
      <c r="AI192" s="468"/>
      <c r="AJ192" s="158">
        <v>6</v>
      </c>
      <c r="AK192" s="363" t="s">
        <v>1666</v>
      </c>
      <c r="AL192" s="362">
        <v>100</v>
      </c>
      <c r="AM192" s="453">
        <v>100</v>
      </c>
      <c r="AN192" s="366" t="b">
        <f t="shared" si="32"/>
        <v>1</v>
      </c>
      <c r="AO192" s="370">
        <v>50</v>
      </c>
      <c r="AP192" s="370">
        <v>50</v>
      </c>
      <c r="AQ192" s="352">
        <v>0</v>
      </c>
      <c r="AR192" s="352">
        <v>0</v>
      </c>
      <c r="AS192" s="377"/>
      <c r="AT192" s="148" t="s">
        <v>4129</v>
      </c>
      <c r="AU192" s="439">
        <f t="shared" si="33"/>
        <v>0</v>
      </c>
      <c r="AV192" s="454">
        <f t="shared" si="34"/>
        <v>0</v>
      </c>
      <c r="AW192" s="455">
        <f t="shared" si="35"/>
        <v>0</v>
      </c>
      <c r="AX192" s="456">
        <f t="shared" si="36"/>
        <v>0</v>
      </c>
      <c r="AY192" s="457"/>
      <c r="AZ192" s="424">
        <v>0</v>
      </c>
      <c r="BA192" s="424">
        <v>0</v>
      </c>
      <c r="BB192" s="424">
        <v>0</v>
      </c>
      <c r="BC192" s="424">
        <v>0</v>
      </c>
      <c r="BD192" s="424">
        <v>0</v>
      </c>
      <c r="BE192" s="424">
        <v>0</v>
      </c>
      <c r="BF192" s="417">
        <v>0</v>
      </c>
      <c r="BG192" s="417">
        <v>0</v>
      </c>
      <c r="BH192" s="417">
        <v>0</v>
      </c>
      <c r="BI192" s="417">
        <v>0</v>
      </c>
      <c r="BJ192" s="417">
        <v>0</v>
      </c>
      <c r="BK192" s="417">
        <v>0</v>
      </c>
      <c r="BL192" s="417">
        <v>0</v>
      </c>
      <c r="BM192" s="417">
        <v>0</v>
      </c>
      <c r="BN192" s="417">
        <v>0</v>
      </c>
      <c r="BO192" s="417">
        <v>0</v>
      </c>
      <c r="BP192" s="417">
        <v>0</v>
      </c>
      <c r="BQ192" s="417">
        <v>0</v>
      </c>
      <c r="BR192" s="417">
        <v>0</v>
      </c>
      <c r="BS192" s="417">
        <v>0</v>
      </c>
      <c r="BT192" s="417">
        <v>0</v>
      </c>
      <c r="BU192" s="417">
        <v>0</v>
      </c>
      <c r="BV192" s="417">
        <v>0</v>
      </c>
      <c r="BW192" s="417">
        <v>0</v>
      </c>
      <c r="BX192" s="417">
        <v>0</v>
      </c>
      <c r="BY192" s="417">
        <v>0</v>
      </c>
      <c r="BZ192" s="417">
        <v>0</v>
      </c>
      <c r="CA192" s="417">
        <v>0</v>
      </c>
      <c r="CB192" s="417">
        <v>0</v>
      </c>
      <c r="CC192" s="417">
        <v>0</v>
      </c>
      <c r="CD192" s="417">
        <v>0</v>
      </c>
      <c r="CE192" s="417">
        <v>0</v>
      </c>
      <c r="CF192" s="417">
        <v>0</v>
      </c>
      <c r="CG192" s="417">
        <v>0</v>
      </c>
      <c r="CH192" s="417">
        <v>0</v>
      </c>
      <c r="CI192" s="417">
        <v>0</v>
      </c>
      <c r="CJ192" s="417">
        <v>0</v>
      </c>
      <c r="CK192" s="417">
        <v>0</v>
      </c>
      <c r="CL192" s="417">
        <v>0</v>
      </c>
      <c r="CM192" s="420">
        <v>0</v>
      </c>
      <c r="CN192" s="420">
        <v>0</v>
      </c>
      <c r="CO192" s="420">
        <v>0</v>
      </c>
      <c r="CP192" s="420">
        <v>0</v>
      </c>
    </row>
    <row r="193" spans="1:94" s="440" customFormat="1" ht="99.95" customHeight="1" x14ac:dyDescent="0.25">
      <c r="A193" s="167">
        <v>19</v>
      </c>
      <c r="B193" s="167" t="s">
        <v>30</v>
      </c>
      <c r="C193" s="167">
        <v>1903</v>
      </c>
      <c r="D193" s="167" t="s">
        <v>1816</v>
      </c>
      <c r="E193" s="350" t="s">
        <v>33</v>
      </c>
      <c r="F193" s="167" t="s">
        <v>1659</v>
      </c>
      <c r="G193" s="368">
        <v>393</v>
      </c>
      <c r="H193" s="351" t="s">
        <v>1817</v>
      </c>
      <c r="I193" s="378" t="s">
        <v>2077</v>
      </c>
      <c r="J193" s="148">
        <v>90</v>
      </c>
      <c r="K193" s="352" t="s">
        <v>1986</v>
      </c>
      <c r="L193" s="352" t="s">
        <v>2001</v>
      </c>
      <c r="M193" s="353" t="s">
        <v>2003</v>
      </c>
      <c r="N193" s="378" t="s">
        <v>2077</v>
      </c>
      <c r="O193" s="148">
        <v>60</v>
      </c>
      <c r="P193" s="448">
        <v>2021004250588</v>
      </c>
      <c r="Q193" s="354" t="s">
        <v>1818</v>
      </c>
      <c r="R193" s="447">
        <v>1903035</v>
      </c>
      <c r="S193" s="158" t="s">
        <v>2161</v>
      </c>
      <c r="T193" s="355" t="s">
        <v>2162</v>
      </c>
      <c r="U193" s="355" t="s">
        <v>2163</v>
      </c>
      <c r="V193" s="148">
        <v>102</v>
      </c>
      <c r="W193" s="355" t="s">
        <v>2216</v>
      </c>
      <c r="X193" s="458" t="s">
        <v>1757</v>
      </c>
      <c r="Y193" s="373"/>
      <c r="Z193" s="373"/>
      <c r="AA193" s="367" t="s">
        <v>4276</v>
      </c>
      <c r="AB193" s="390" t="s">
        <v>1821</v>
      </c>
      <c r="AC193" s="432"/>
      <c r="AD193" s="352" t="s">
        <v>1534</v>
      </c>
      <c r="AE193" s="352" t="s">
        <v>1547</v>
      </c>
      <c r="AF193" s="352" t="s">
        <v>1989</v>
      </c>
      <c r="AG193" s="368" t="s">
        <v>4078</v>
      </c>
      <c r="AH193" s="368" t="s">
        <v>4278</v>
      </c>
      <c r="AI193" s="468"/>
      <c r="AJ193" s="158">
        <v>6</v>
      </c>
      <c r="AK193" s="363" t="s">
        <v>1666</v>
      </c>
      <c r="AL193" s="362">
        <v>100</v>
      </c>
      <c r="AM193" s="453">
        <v>100</v>
      </c>
      <c r="AN193" s="366" t="b">
        <f t="shared" si="32"/>
        <v>1</v>
      </c>
      <c r="AO193" s="370">
        <v>50</v>
      </c>
      <c r="AP193" s="370">
        <v>50</v>
      </c>
      <c r="AQ193" s="352">
        <v>0</v>
      </c>
      <c r="AR193" s="352">
        <v>0</v>
      </c>
      <c r="AS193" s="377"/>
      <c r="AT193" s="148" t="s">
        <v>4129</v>
      </c>
      <c r="AU193" s="439">
        <f t="shared" si="33"/>
        <v>0</v>
      </c>
      <c r="AV193" s="454">
        <f t="shared" si="34"/>
        <v>0</v>
      </c>
      <c r="AW193" s="455">
        <f t="shared" si="35"/>
        <v>0</v>
      </c>
      <c r="AX193" s="456">
        <f t="shared" si="36"/>
        <v>0</v>
      </c>
      <c r="AY193" s="457"/>
      <c r="AZ193" s="424">
        <v>0</v>
      </c>
      <c r="BA193" s="424">
        <v>0</v>
      </c>
      <c r="BB193" s="424">
        <v>0</v>
      </c>
      <c r="BC193" s="424">
        <v>0</v>
      </c>
      <c r="BD193" s="424">
        <v>0</v>
      </c>
      <c r="BE193" s="424">
        <v>0</v>
      </c>
      <c r="BF193" s="417">
        <v>0</v>
      </c>
      <c r="BG193" s="417">
        <v>0</v>
      </c>
      <c r="BH193" s="417">
        <v>0</v>
      </c>
      <c r="BI193" s="417">
        <v>0</v>
      </c>
      <c r="BJ193" s="417">
        <v>0</v>
      </c>
      <c r="BK193" s="417">
        <v>0</v>
      </c>
      <c r="BL193" s="417">
        <v>0</v>
      </c>
      <c r="BM193" s="417">
        <v>0</v>
      </c>
      <c r="BN193" s="417">
        <v>0</v>
      </c>
      <c r="BO193" s="417">
        <v>0</v>
      </c>
      <c r="BP193" s="417">
        <v>0</v>
      </c>
      <c r="BQ193" s="417">
        <v>0</v>
      </c>
      <c r="BR193" s="417">
        <v>0</v>
      </c>
      <c r="BS193" s="417">
        <v>0</v>
      </c>
      <c r="BT193" s="417">
        <v>0</v>
      </c>
      <c r="BU193" s="417">
        <v>0</v>
      </c>
      <c r="BV193" s="417">
        <v>0</v>
      </c>
      <c r="BW193" s="417">
        <v>0</v>
      </c>
      <c r="BX193" s="417">
        <v>0</v>
      </c>
      <c r="BY193" s="417">
        <v>0</v>
      </c>
      <c r="BZ193" s="417">
        <v>0</v>
      </c>
      <c r="CA193" s="417">
        <v>0</v>
      </c>
      <c r="CB193" s="417">
        <v>0</v>
      </c>
      <c r="CC193" s="417">
        <v>0</v>
      </c>
      <c r="CD193" s="417">
        <v>0</v>
      </c>
      <c r="CE193" s="417">
        <v>0</v>
      </c>
      <c r="CF193" s="417">
        <v>0</v>
      </c>
      <c r="CG193" s="417">
        <v>0</v>
      </c>
      <c r="CH193" s="417">
        <v>0</v>
      </c>
      <c r="CI193" s="417">
        <v>0</v>
      </c>
      <c r="CJ193" s="417">
        <v>0</v>
      </c>
      <c r="CK193" s="417">
        <v>0</v>
      </c>
      <c r="CL193" s="417">
        <v>0</v>
      </c>
      <c r="CM193" s="420">
        <v>0</v>
      </c>
      <c r="CN193" s="420">
        <v>0</v>
      </c>
      <c r="CO193" s="420">
        <v>0</v>
      </c>
      <c r="CP193" s="420">
        <v>0</v>
      </c>
    </row>
    <row r="194" spans="1:94" s="440" customFormat="1" ht="99.95" customHeight="1" x14ac:dyDescent="0.25">
      <c r="A194" s="167">
        <v>19</v>
      </c>
      <c r="B194" s="167" t="s">
        <v>30</v>
      </c>
      <c r="C194" s="167">
        <v>1903</v>
      </c>
      <c r="D194" s="167" t="s">
        <v>1816</v>
      </c>
      <c r="E194" s="350" t="s">
        <v>33</v>
      </c>
      <c r="F194" s="167" t="s">
        <v>1659</v>
      </c>
      <c r="G194" s="368">
        <v>393</v>
      </c>
      <c r="H194" s="351" t="s">
        <v>1817</v>
      </c>
      <c r="I194" s="378" t="s">
        <v>2077</v>
      </c>
      <c r="J194" s="148">
        <v>90</v>
      </c>
      <c r="K194" s="352" t="s">
        <v>1986</v>
      </c>
      <c r="L194" s="352" t="s">
        <v>2001</v>
      </c>
      <c r="M194" s="353" t="s">
        <v>2003</v>
      </c>
      <c r="N194" s="378" t="s">
        <v>2077</v>
      </c>
      <c r="O194" s="148">
        <v>60</v>
      </c>
      <c r="P194" s="448">
        <v>2021004250588</v>
      </c>
      <c r="Q194" s="354" t="s">
        <v>1818</v>
      </c>
      <c r="R194" s="447">
        <v>1903035</v>
      </c>
      <c r="S194" s="158" t="s">
        <v>2161</v>
      </c>
      <c r="T194" s="355" t="s">
        <v>2162</v>
      </c>
      <c r="U194" s="355" t="s">
        <v>2163</v>
      </c>
      <c r="V194" s="148">
        <v>102</v>
      </c>
      <c r="W194" s="355" t="s">
        <v>2216</v>
      </c>
      <c r="X194" s="458" t="s">
        <v>1757</v>
      </c>
      <c r="Y194" s="373"/>
      <c r="Z194" s="373"/>
      <c r="AA194" s="367" t="s">
        <v>4276</v>
      </c>
      <c r="AB194" s="390" t="s">
        <v>1823</v>
      </c>
      <c r="AC194" s="432"/>
      <c r="AD194" s="352" t="s">
        <v>1534</v>
      </c>
      <c r="AE194" s="352" t="s">
        <v>1547</v>
      </c>
      <c r="AF194" s="352" t="s">
        <v>1989</v>
      </c>
      <c r="AG194" s="368" t="s">
        <v>4078</v>
      </c>
      <c r="AH194" s="368" t="s">
        <v>4278</v>
      </c>
      <c r="AI194" s="468"/>
      <c r="AJ194" s="158">
        <v>6</v>
      </c>
      <c r="AK194" s="363" t="s">
        <v>1666</v>
      </c>
      <c r="AL194" s="362">
        <v>100</v>
      </c>
      <c r="AM194" s="453">
        <v>100</v>
      </c>
      <c r="AN194" s="366" t="b">
        <f t="shared" si="32"/>
        <v>1</v>
      </c>
      <c r="AO194" s="370">
        <v>50</v>
      </c>
      <c r="AP194" s="370">
        <v>50</v>
      </c>
      <c r="AQ194" s="352">
        <v>0</v>
      </c>
      <c r="AR194" s="352">
        <v>0</v>
      </c>
      <c r="AS194" s="377"/>
      <c r="AT194" s="148" t="s">
        <v>4129</v>
      </c>
      <c r="AU194" s="439">
        <f t="shared" si="33"/>
        <v>0</v>
      </c>
      <c r="AV194" s="454">
        <f t="shared" si="34"/>
        <v>0</v>
      </c>
      <c r="AW194" s="455">
        <f t="shared" si="35"/>
        <v>0</v>
      </c>
      <c r="AX194" s="456">
        <f t="shared" si="36"/>
        <v>0</v>
      </c>
      <c r="AY194" s="457"/>
      <c r="AZ194" s="424">
        <v>0</v>
      </c>
      <c r="BA194" s="424">
        <v>0</v>
      </c>
      <c r="BB194" s="424">
        <v>0</v>
      </c>
      <c r="BC194" s="424">
        <v>0</v>
      </c>
      <c r="BD194" s="424">
        <v>0</v>
      </c>
      <c r="BE194" s="424">
        <v>0</v>
      </c>
      <c r="BF194" s="417">
        <v>0</v>
      </c>
      <c r="BG194" s="417">
        <v>0</v>
      </c>
      <c r="BH194" s="417">
        <v>0</v>
      </c>
      <c r="BI194" s="417">
        <v>0</v>
      </c>
      <c r="BJ194" s="417">
        <v>0</v>
      </c>
      <c r="BK194" s="417">
        <v>0</v>
      </c>
      <c r="BL194" s="417">
        <v>0</v>
      </c>
      <c r="BM194" s="417">
        <v>0</v>
      </c>
      <c r="BN194" s="417">
        <v>0</v>
      </c>
      <c r="BO194" s="417">
        <v>0</v>
      </c>
      <c r="BP194" s="417">
        <v>0</v>
      </c>
      <c r="BQ194" s="417">
        <v>0</v>
      </c>
      <c r="BR194" s="417">
        <v>0</v>
      </c>
      <c r="BS194" s="417">
        <v>0</v>
      </c>
      <c r="BT194" s="417">
        <v>0</v>
      </c>
      <c r="BU194" s="417">
        <v>0</v>
      </c>
      <c r="BV194" s="417">
        <v>0</v>
      </c>
      <c r="BW194" s="417">
        <v>0</v>
      </c>
      <c r="BX194" s="417">
        <v>0</v>
      </c>
      <c r="BY194" s="417">
        <v>0</v>
      </c>
      <c r="BZ194" s="417">
        <v>0</v>
      </c>
      <c r="CA194" s="417">
        <v>0</v>
      </c>
      <c r="CB194" s="417">
        <v>0</v>
      </c>
      <c r="CC194" s="417">
        <v>0</v>
      </c>
      <c r="CD194" s="417">
        <v>0</v>
      </c>
      <c r="CE194" s="417">
        <v>0</v>
      </c>
      <c r="CF194" s="417">
        <v>0</v>
      </c>
      <c r="CG194" s="417">
        <v>0</v>
      </c>
      <c r="CH194" s="417">
        <v>0</v>
      </c>
      <c r="CI194" s="417">
        <v>0</v>
      </c>
      <c r="CJ194" s="417">
        <v>0</v>
      </c>
      <c r="CK194" s="417">
        <v>0</v>
      </c>
      <c r="CL194" s="417">
        <v>0</v>
      </c>
      <c r="CM194" s="420">
        <v>0</v>
      </c>
      <c r="CN194" s="420">
        <v>0</v>
      </c>
      <c r="CO194" s="420">
        <v>0</v>
      </c>
      <c r="CP194" s="420">
        <v>0</v>
      </c>
    </row>
    <row r="195" spans="1:94" s="440" customFormat="1" ht="99.95" customHeight="1" x14ac:dyDescent="0.25">
      <c r="A195" s="167">
        <v>19</v>
      </c>
      <c r="B195" s="167" t="s">
        <v>30</v>
      </c>
      <c r="C195" s="167">
        <v>1903</v>
      </c>
      <c r="D195" s="167" t="s">
        <v>1816</v>
      </c>
      <c r="E195" s="350" t="s">
        <v>33</v>
      </c>
      <c r="F195" s="167" t="s">
        <v>1659</v>
      </c>
      <c r="G195" s="368">
        <v>393</v>
      </c>
      <c r="H195" s="351" t="s">
        <v>1817</v>
      </c>
      <c r="I195" s="378" t="s">
        <v>2077</v>
      </c>
      <c r="J195" s="148">
        <v>90</v>
      </c>
      <c r="K195" s="352" t="s">
        <v>1986</v>
      </c>
      <c r="L195" s="352" t="s">
        <v>2001</v>
      </c>
      <c r="M195" s="353" t="s">
        <v>2004</v>
      </c>
      <c r="N195" s="378" t="s">
        <v>2077</v>
      </c>
      <c r="O195" s="148">
        <v>78</v>
      </c>
      <c r="P195" s="448">
        <v>2021004250588</v>
      </c>
      <c r="Q195" s="354" t="s">
        <v>1818</v>
      </c>
      <c r="R195" s="447">
        <v>1903035</v>
      </c>
      <c r="S195" s="158" t="s">
        <v>2161</v>
      </c>
      <c r="T195" s="355" t="s">
        <v>2162</v>
      </c>
      <c r="U195" s="355" t="s">
        <v>2163</v>
      </c>
      <c r="V195" s="148">
        <v>102</v>
      </c>
      <c r="W195" s="355" t="s">
        <v>2216</v>
      </c>
      <c r="X195" s="458" t="s">
        <v>1757</v>
      </c>
      <c r="Y195" s="373"/>
      <c r="Z195" s="373"/>
      <c r="AA195" s="367" t="s">
        <v>4276</v>
      </c>
      <c r="AB195" s="390" t="s">
        <v>1822</v>
      </c>
      <c r="AC195" s="432"/>
      <c r="AD195" s="352" t="s">
        <v>1534</v>
      </c>
      <c r="AE195" s="352" t="s">
        <v>1547</v>
      </c>
      <c r="AF195" s="352" t="s">
        <v>1989</v>
      </c>
      <c r="AG195" s="368" t="s">
        <v>4078</v>
      </c>
      <c r="AH195" s="368" t="s">
        <v>4278</v>
      </c>
      <c r="AI195" s="468"/>
      <c r="AJ195" s="158">
        <v>6</v>
      </c>
      <c r="AK195" s="363" t="s">
        <v>1666</v>
      </c>
      <c r="AL195" s="362">
        <v>100</v>
      </c>
      <c r="AM195" s="453">
        <v>100</v>
      </c>
      <c r="AN195" s="366" t="b">
        <f t="shared" si="32"/>
        <v>1</v>
      </c>
      <c r="AO195" s="370">
        <v>50</v>
      </c>
      <c r="AP195" s="370">
        <v>50</v>
      </c>
      <c r="AQ195" s="352">
        <v>0</v>
      </c>
      <c r="AR195" s="352">
        <v>0</v>
      </c>
      <c r="AS195" s="377"/>
      <c r="AT195" s="148" t="s">
        <v>4129</v>
      </c>
      <c r="AU195" s="439">
        <f t="shared" si="33"/>
        <v>0</v>
      </c>
      <c r="AV195" s="454">
        <f t="shared" si="34"/>
        <v>0</v>
      </c>
      <c r="AW195" s="455">
        <f t="shared" si="35"/>
        <v>0</v>
      </c>
      <c r="AX195" s="456">
        <f t="shared" si="36"/>
        <v>0</v>
      </c>
      <c r="AY195" s="457"/>
      <c r="AZ195" s="424">
        <v>0</v>
      </c>
      <c r="BA195" s="424">
        <v>0</v>
      </c>
      <c r="BB195" s="424">
        <v>0</v>
      </c>
      <c r="BC195" s="424">
        <v>0</v>
      </c>
      <c r="BD195" s="424">
        <v>0</v>
      </c>
      <c r="BE195" s="424">
        <v>0</v>
      </c>
      <c r="BF195" s="417">
        <v>0</v>
      </c>
      <c r="BG195" s="417">
        <v>0</v>
      </c>
      <c r="BH195" s="417">
        <v>0</v>
      </c>
      <c r="BI195" s="417">
        <v>0</v>
      </c>
      <c r="BJ195" s="417">
        <v>0</v>
      </c>
      <c r="BK195" s="417">
        <v>0</v>
      </c>
      <c r="BL195" s="417">
        <v>0</v>
      </c>
      <c r="BM195" s="417">
        <v>0</v>
      </c>
      <c r="BN195" s="417">
        <v>0</v>
      </c>
      <c r="BO195" s="417">
        <v>0</v>
      </c>
      <c r="BP195" s="417">
        <v>0</v>
      </c>
      <c r="BQ195" s="417">
        <v>0</v>
      </c>
      <c r="BR195" s="417">
        <v>0</v>
      </c>
      <c r="BS195" s="417">
        <v>0</v>
      </c>
      <c r="BT195" s="417">
        <v>0</v>
      </c>
      <c r="BU195" s="417">
        <v>0</v>
      </c>
      <c r="BV195" s="417">
        <v>0</v>
      </c>
      <c r="BW195" s="417">
        <v>0</v>
      </c>
      <c r="BX195" s="417">
        <v>0</v>
      </c>
      <c r="BY195" s="417">
        <v>0</v>
      </c>
      <c r="BZ195" s="417">
        <v>0</v>
      </c>
      <c r="CA195" s="417">
        <v>0</v>
      </c>
      <c r="CB195" s="417">
        <v>0</v>
      </c>
      <c r="CC195" s="417">
        <v>0</v>
      </c>
      <c r="CD195" s="417">
        <v>0</v>
      </c>
      <c r="CE195" s="417">
        <v>0</v>
      </c>
      <c r="CF195" s="417">
        <v>0</v>
      </c>
      <c r="CG195" s="417">
        <v>0</v>
      </c>
      <c r="CH195" s="417">
        <v>0</v>
      </c>
      <c r="CI195" s="417">
        <v>0</v>
      </c>
      <c r="CJ195" s="417">
        <v>0</v>
      </c>
      <c r="CK195" s="417">
        <v>0</v>
      </c>
      <c r="CL195" s="417">
        <v>0</v>
      </c>
      <c r="CM195" s="420">
        <v>0</v>
      </c>
      <c r="CN195" s="420">
        <v>0</v>
      </c>
      <c r="CO195" s="420">
        <v>0</v>
      </c>
      <c r="CP195" s="420">
        <v>0</v>
      </c>
    </row>
    <row r="196" spans="1:94" s="440" customFormat="1" ht="99.95" customHeight="1" x14ac:dyDescent="0.25">
      <c r="A196" s="167">
        <v>19</v>
      </c>
      <c r="B196" s="167" t="s">
        <v>30</v>
      </c>
      <c r="C196" s="167">
        <v>1903</v>
      </c>
      <c r="D196" s="167" t="s">
        <v>1816</v>
      </c>
      <c r="E196" s="350" t="s">
        <v>33</v>
      </c>
      <c r="F196" s="167" t="s">
        <v>1659</v>
      </c>
      <c r="G196" s="368">
        <v>393</v>
      </c>
      <c r="H196" s="351" t="s">
        <v>1817</v>
      </c>
      <c r="I196" s="378" t="s">
        <v>2077</v>
      </c>
      <c r="J196" s="148">
        <v>90</v>
      </c>
      <c r="K196" s="352" t="s">
        <v>1986</v>
      </c>
      <c r="L196" s="352" t="s">
        <v>2001</v>
      </c>
      <c r="M196" s="353" t="s">
        <v>2004</v>
      </c>
      <c r="N196" s="378" t="s">
        <v>2077</v>
      </c>
      <c r="O196" s="148">
        <v>78</v>
      </c>
      <c r="P196" s="448">
        <v>2021004250588</v>
      </c>
      <c r="Q196" s="354" t="s">
        <v>1818</v>
      </c>
      <c r="R196" s="447">
        <v>1903035</v>
      </c>
      <c r="S196" s="158" t="s">
        <v>2161</v>
      </c>
      <c r="T196" s="355" t="s">
        <v>2162</v>
      </c>
      <c r="U196" s="355" t="s">
        <v>2163</v>
      </c>
      <c r="V196" s="148">
        <v>102</v>
      </c>
      <c r="W196" s="355" t="s">
        <v>2216</v>
      </c>
      <c r="X196" s="458" t="s">
        <v>1757</v>
      </c>
      <c r="Y196" s="373"/>
      <c r="Z196" s="373"/>
      <c r="AA196" s="367" t="s">
        <v>4276</v>
      </c>
      <c r="AB196" s="390" t="s">
        <v>1825</v>
      </c>
      <c r="AC196" s="432"/>
      <c r="AD196" s="352" t="s">
        <v>1534</v>
      </c>
      <c r="AE196" s="352" t="s">
        <v>1547</v>
      </c>
      <c r="AF196" s="352" t="s">
        <v>1989</v>
      </c>
      <c r="AG196" s="368" t="s">
        <v>4078</v>
      </c>
      <c r="AH196" s="368" t="s">
        <v>4278</v>
      </c>
      <c r="AI196" s="468"/>
      <c r="AJ196" s="158">
        <v>6</v>
      </c>
      <c r="AK196" s="361" t="s">
        <v>1664</v>
      </c>
      <c r="AL196" s="461">
        <v>90</v>
      </c>
      <c r="AM196" s="453">
        <v>40</v>
      </c>
      <c r="AN196" s="366" t="b">
        <f t="shared" si="32"/>
        <v>1</v>
      </c>
      <c r="AO196" s="370">
        <v>10</v>
      </c>
      <c r="AP196" s="370">
        <v>30</v>
      </c>
      <c r="AQ196" s="352">
        <v>0</v>
      </c>
      <c r="AR196" s="352">
        <v>0</v>
      </c>
      <c r="AS196" s="377"/>
      <c r="AT196" s="148" t="s">
        <v>4129</v>
      </c>
      <c r="AU196" s="439">
        <f t="shared" si="33"/>
        <v>0</v>
      </c>
      <c r="AV196" s="454">
        <f t="shared" si="34"/>
        <v>0</v>
      </c>
      <c r="AW196" s="455">
        <f t="shared" si="35"/>
        <v>0</v>
      </c>
      <c r="AX196" s="456">
        <f t="shared" si="36"/>
        <v>0</v>
      </c>
      <c r="AY196" s="457"/>
      <c r="AZ196" s="424">
        <v>0</v>
      </c>
      <c r="BA196" s="424">
        <v>0</v>
      </c>
      <c r="BB196" s="424">
        <v>0</v>
      </c>
      <c r="BC196" s="424">
        <v>0</v>
      </c>
      <c r="BD196" s="424">
        <v>0</v>
      </c>
      <c r="BE196" s="424">
        <v>0</v>
      </c>
      <c r="BF196" s="417">
        <v>0</v>
      </c>
      <c r="BG196" s="417">
        <v>0</v>
      </c>
      <c r="BH196" s="417">
        <v>0</v>
      </c>
      <c r="BI196" s="417">
        <v>0</v>
      </c>
      <c r="BJ196" s="417">
        <v>0</v>
      </c>
      <c r="BK196" s="417">
        <v>0</v>
      </c>
      <c r="BL196" s="417">
        <v>0</v>
      </c>
      <c r="BM196" s="417">
        <v>0</v>
      </c>
      <c r="BN196" s="417">
        <v>0</v>
      </c>
      <c r="BO196" s="417">
        <v>0</v>
      </c>
      <c r="BP196" s="417">
        <v>0</v>
      </c>
      <c r="BQ196" s="417">
        <v>0</v>
      </c>
      <c r="BR196" s="417">
        <v>0</v>
      </c>
      <c r="BS196" s="417">
        <v>0</v>
      </c>
      <c r="BT196" s="417">
        <v>0</v>
      </c>
      <c r="BU196" s="417">
        <v>0</v>
      </c>
      <c r="BV196" s="417">
        <v>0</v>
      </c>
      <c r="BW196" s="417">
        <v>0</v>
      </c>
      <c r="BX196" s="417">
        <v>0</v>
      </c>
      <c r="BY196" s="417">
        <v>0</v>
      </c>
      <c r="BZ196" s="417">
        <v>0</v>
      </c>
      <c r="CA196" s="417">
        <v>0</v>
      </c>
      <c r="CB196" s="417">
        <v>0</v>
      </c>
      <c r="CC196" s="417">
        <v>0</v>
      </c>
      <c r="CD196" s="417">
        <v>0</v>
      </c>
      <c r="CE196" s="417">
        <v>0</v>
      </c>
      <c r="CF196" s="417">
        <v>0</v>
      </c>
      <c r="CG196" s="417">
        <v>0</v>
      </c>
      <c r="CH196" s="417">
        <v>0</v>
      </c>
      <c r="CI196" s="417">
        <v>0</v>
      </c>
      <c r="CJ196" s="417">
        <v>0</v>
      </c>
      <c r="CK196" s="417">
        <v>0</v>
      </c>
      <c r="CL196" s="417">
        <v>0</v>
      </c>
      <c r="CM196" s="420">
        <v>0</v>
      </c>
      <c r="CN196" s="420">
        <v>0</v>
      </c>
      <c r="CO196" s="420">
        <v>0</v>
      </c>
      <c r="CP196" s="420">
        <v>0</v>
      </c>
    </row>
    <row r="197" spans="1:94" s="440" customFormat="1" ht="99.95" customHeight="1" x14ac:dyDescent="0.25">
      <c r="A197" s="167">
        <v>19</v>
      </c>
      <c r="B197" s="167" t="s">
        <v>30</v>
      </c>
      <c r="C197" s="167">
        <v>1903</v>
      </c>
      <c r="D197" s="167" t="s">
        <v>1816</v>
      </c>
      <c r="E197" s="350" t="s">
        <v>33</v>
      </c>
      <c r="F197" s="167" t="s">
        <v>1659</v>
      </c>
      <c r="G197" s="368">
        <v>393</v>
      </c>
      <c r="H197" s="351" t="s">
        <v>1817</v>
      </c>
      <c r="I197" s="378" t="s">
        <v>2077</v>
      </c>
      <c r="J197" s="148">
        <v>90</v>
      </c>
      <c r="K197" s="352" t="s">
        <v>1986</v>
      </c>
      <c r="L197" s="352" t="s">
        <v>2001</v>
      </c>
      <c r="M197" s="353" t="s">
        <v>2002</v>
      </c>
      <c r="N197" s="378" t="s">
        <v>2077</v>
      </c>
      <c r="O197" s="148">
        <v>102</v>
      </c>
      <c r="P197" s="448">
        <v>2021004250588</v>
      </c>
      <c r="Q197" s="354" t="s">
        <v>1818</v>
      </c>
      <c r="R197" s="447">
        <v>1903035</v>
      </c>
      <c r="S197" s="158" t="s">
        <v>2161</v>
      </c>
      <c r="T197" s="355" t="s">
        <v>2162</v>
      </c>
      <c r="U197" s="355" t="s">
        <v>2163</v>
      </c>
      <c r="V197" s="148">
        <v>102</v>
      </c>
      <c r="W197" s="355" t="s">
        <v>2216</v>
      </c>
      <c r="X197" s="458" t="s">
        <v>1757</v>
      </c>
      <c r="Y197" s="148" t="s">
        <v>3853</v>
      </c>
      <c r="Z197" s="148" t="s">
        <v>2988</v>
      </c>
      <c r="AA197" s="367" t="s">
        <v>4276</v>
      </c>
      <c r="AB197" s="390" t="s">
        <v>1824</v>
      </c>
      <c r="AC197" s="378" t="s">
        <v>4132</v>
      </c>
      <c r="AD197" s="352" t="s">
        <v>1534</v>
      </c>
      <c r="AE197" s="352" t="s">
        <v>1547</v>
      </c>
      <c r="AF197" s="352" t="s">
        <v>1989</v>
      </c>
      <c r="AG197" s="368" t="s">
        <v>4078</v>
      </c>
      <c r="AH197" s="368" t="s">
        <v>4278</v>
      </c>
      <c r="AI197" s="468"/>
      <c r="AJ197" s="158">
        <v>6</v>
      </c>
      <c r="AK197" s="361" t="s">
        <v>1664</v>
      </c>
      <c r="AL197" s="461">
        <v>102</v>
      </c>
      <c r="AM197" s="453">
        <v>50</v>
      </c>
      <c r="AN197" s="366" t="b">
        <f t="shared" si="32"/>
        <v>1</v>
      </c>
      <c r="AO197" s="370">
        <v>10</v>
      </c>
      <c r="AP197" s="370">
        <v>40</v>
      </c>
      <c r="AQ197" s="352">
        <v>0</v>
      </c>
      <c r="AR197" s="352">
        <v>0</v>
      </c>
      <c r="AS197" s="372" t="s">
        <v>4280</v>
      </c>
      <c r="AT197" s="148" t="s">
        <v>4129</v>
      </c>
      <c r="AU197" s="439">
        <f t="shared" si="33"/>
        <v>3343441233</v>
      </c>
      <c r="AV197" s="454">
        <f t="shared" si="34"/>
        <v>0</v>
      </c>
      <c r="AW197" s="455">
        <f t="shared" si="35"/>
        <v>0</v>
      </c>
      <c r="AX197" s="456">
        <f t="shared" si="36"/>
        <v>3343441233</v>
      </c>
      <c r="AY197" s="457"/>
      <c r="AZ197" s="424">
        <v>0</v>
      </c>
      <c r="BA197" s="424">
        <v>0</v>
      </c>
      <c r="BB197" s="424">
        <v>0</v>
      </c>
      <c r="BC197" s="424">
        <v>0</v>
      </c>
      <c r="BD197" s="424">
        <v>0</v>
      </c>
      <c r="BE197" s="424">
        <v>0</v>
      </c>
      <c r="BF197" s="417">
        <v>0</v>
      </c>
      <c r="BG197" s="417">
        <v>0</v>
      </c>
      <c r="BH197" s="417">
        <v>0</v>
      </c>
      <c r="BI197" s="417">
        <v>0</v>
      </c>
      <c r="BJ197" s="417">
        <v>0</v>
      </c>
      <c r="BK197" s="417">
        <v>0</v>
      </c>
      <c r="BL197" s="417">
        <v>0</v>
      </c>
      <c r="BM197" s="417">
        <v>0</v>
      </c>
      <c r="BN197" s="417">
        <v>0</v>
      </c>
      <c r="BO197" s="417">
        <v>0</v>
      </c>
      <c r="BP197" s="417">
        <v>0</v>
      </c>
      <c r="BQ197" s="417">
        <v>0</v>
      </c>
      <c r="BR197" s="417">
        <v>0</v>
      </c>
      <c r="BS197" s="417">
        <v>0</v>
      </c>
      <c r="BT197" s="417">
        <v>0</v>
      </c>
      <c r="BU197" s="417">
        <v>0</v>
      </c>
      <c r="BV197" s="417">
        <v>0</v>
      </c>
      <c r="BW197" s="417">
        <v>0</v>
      </c>
      <c r="BX197" s="417">
        <v>0</v>
      </c>
      <c r="BY197" s="417">
        <v>0</v>
      </c>
      <c r="BZ197" s="417">
        <v>0</v>
      </c>
      <c r="CA197" s="417">
        <v>0</v>
      </c>
      <c r="CB197" s="417">
        <v>0</v>
      </c>
      <c r="CC197" s="417">
        <v>0</v>
      </c>
      <c r="CD197" s="417">
        <v>0</v>
      </c>
      <c r="CE197" s="417">
        <v>0</v>
      </c>
      <c r="CF197" s="417">
        <v>0</v>
      </c>
      <c r="CG197" s="417">
        <v>0</v>
      </c>
      <c r="CH197" s="417">
        <v>0</v>
      </c>
      <c r="CI197" s="417">
        <v>0</v>
      </c>
      <c r="CJ197" s="417">
        <v>0</v>
      </c>
      <c r="CK197" s="417">
        <v>0</v>
      </c>
      <c r="CL197" s="417">
        <v>0</v>
      </c>
      <c r="CM197" s="420">
        <v>0</v>
      </c>
      <c r="CN197" s="420">
        <v>0</v>
      </c>
      <c r="CO197" s="420">
        <v>3343441233</v>
      </c>
      <c r="CP197" s="420">
        <v>0</v>
      </c>
    </row>
    <row r="198" spans="1:94" s="440" customFormat="1" ht="99.95" customHeight="1" x14ac:dyDescent="0.25">
      <c r="A198" s="167">
        <v>19</v>
      </c>
      <c r="B198" s="167" t="s">
        <v>30</v>
      </c>
      <c r="C198" s="167">
        <v>1903</v>
      </c>
      <c r="D198" s="167" t="s">
        <v>1816</v>
      </c>
      <c r="E198" s="350" t="s">
        <v>33</v>
      </c>
      <c r="F198" s="167" t="s">
        <v>1659</v>
      </c>
      <c r="G198" s="368">
        <v>393</v>
      </c>
      <c r="H198" s="351" t="s">
        <v>1817</v>
      </c>
      <c r="I198" s="378" t="s">
        <v>2077</v>
      </c>
      <c r="J198" s="148">
        <v>90</v>
      </c>
      <c r="K198" s="352" t="s">
        <v>1986</v>
      </c>
      <c r="L198" s="352" t="s">
        <v>2001</v>
      </c>
      <c r="M198" s="353" t="s">
        <v>2002</v>
      </c>
      <c r="N198" s="378" t="s">
        <v>2077</v>
      </c>
      <c r="O198" s="148">
        <v>102</v>
      </c>
      <c r="P198" s="448">
        <v>2021004250588</v>
      </c>
      <c r="Q198" s="354" t="s">
        <v>1818</v>
      </c>
      <c r="R198" s="447">
        <v>1903035</v>
      </c>
      <c r="S198" s="158" t="s">
        <v>2161</v>
      </c>
      <c r="T198" s="355" t="s">
        <v>2162</v>
      </c>
      <c r="U198" s="355" t="s">
        <v>2163</v>
      </c>
      <c r="V198" s="148">
        <v>102</v>
      </c>
      <c r="W198" s="355" t="s">
        <v>2216</v>
      </c>
      <c r="X198" s="458" t="s">
        <v>1757</v>
      </c>
      <c r="Y198" s="373"/>
      <c r="Z198" s="373"/>
      <c r="AA198" s="367" t="s">
        <v>4276</v>
      </c>
      <c r="AB198" s="390" t="s">
        <v>1826</v>
      </c>
      <c r="AC198" s="432"/>
      <c r="AD198" s="396" t="s">
        <v>1534</v>
      </c>
      <c r="AE198" s="396" t="s">
        <v>1547</v>
      </c>
      <c r="AF198" s="396" t="s">
        <v>1989</v>
      </c>
      <c r="AG198" s="374"/>
      <c r="AH198" s="374"/>
      <c r="AI198" s="468"/>
      <c r="AJ198" s="158">
        <v>6</v>
      </c>
      <c r="AK198" s="363" t="s">
        <v>1666</v>
      </c>
      <c r="AL198" s="461">
        <v>100</v>
      </c>
      <c r="AM198" s="453">
        <v>0</v>
      </c>
      <c r="AN198" s="366" t="b">
        <f t="shared" si="32"/>
        <v>1</v>
      </c>
      <c r="AO198" s="370">
        <v>0</v>
      </c>
      <c r="AP198" s="370">
        <v>0</v>
      </c>
      <c r="AQ198" s="352">
        <v>0</v>
      </c>
      <c r="AR198" s="352">
        <v>0</v>
      </c>
      <c r="AS198" s="377"/>
      <c r="AT198" s="148" t="s">
        <v>4129</v>
      </c>
      <c r="AU198" s="439">
        <f t="shared" si="33"/>
        <v>0</v>
      </c>
      <c r="AV198" s="454">
        <f t="shared" si="34"/>
        <v>0</v>
      </c>
      <c r="AW198" s="455">
        <f t="shared" si="35"/>
        <v>0</v>
      </c>
      <c r="AX198" s="456">
        <f t="shared" si="36"/>
        <v>0</v>
      </c>
      <c r="AY198" s="457"/>
      <c r="AZ198" s="424">
        <v>0</v>
      </c>
      <c r="BA198" s="424">
        <v>0</v>
      </c>
      <c r="BB198" s="424">
        <v>0</v>
      </c>
      <c r="BC198" s="424">
        <v>0</v>
      </c>
      <c r="BD198" s="424">
        <v>0</v>
      </c>
      <c r="BE198" s="424">
        <v>0</v>
      </c>
      <c r="BF198" s="417">
        <v>0</v>
      </c>
      <c r="BG198" s="417">
        <v>0</v>
      </c>
      <c r="BH198" s="417">
        <v>0</v>
      </c>
      <c r="BI198" s="417">
        <v>0</v>
      </c>
      <c r="BJ198" s="417">
        <v>0</v>
      </c>
      <c r="BK198" s="417">
        <v>0</v>
      </c>
      <c r="BL198" s="417">
        <v>0</v>
      </c>
      <c r="BM198" s="417">
        <v>0</v>
      </c>
      <c r="BN198" s="417">
        <v>0</v>
      </c>
      <c r="BO198" s="417">
        <v>0</v>
      </c>
      <c r="BP198" s="417">
        <v>0</v>
      </c>
      <c r="BQ198" s="417">
        <v>0</v>
      </c>
      <c r="BR198" s="417">
        <v>0</v>
      </c>
      <c r="BS198" s="417">
        <v>0</v>
      </c>
      <c r="BT198" s="417">
        <v>0</v>
      </c>
      <c r="BU198" s="417">
        <v>0</v>
      </c>
      <c r="BV198" s="417">
        <v>0</v>
      </c>
      <c r="BW198" s="417">
        <v>0</v>
      </c>
      <c r="BX198" s="417">
        <v>0</v>
      </c>
      <c r="BY198" s="417">
        <v>0</v>
      </c>
      <c r="BZ198" s="417">
        <v>0</v>
      </c>
      <c r="CA198" s="417">
        <v>0</v>
      </c>
      <c r="CB198" s="417">
        <v>0</v>
      </c>
      <c r="CC198" s="417">
        <v>0</v>
      </c>
      <c r="CD198" s="417">
        <v>0</v>
      </c>
      <c r="CE198" s="417">
        <v>0</v>
      </c>
      <c r="CF198" s="417">
        <v>0</v>
      </c>
      <c r="CG198" s="417">
        <v>0</v>
      </c>
      <c r="CH198" s="417">
        <v>0</v>
      </c>
      <c r="CI198" s="417">
        <v>0</v>
      </c>
      <c r="CJ198" s="417">
        <v>0</v>
      </c>
      <c r="CK198" s="417">
        <v>0</v>
      </c>
      <c r="CL198" s="417">
        <v>0</v>
      </c>
      <c r="CM198" s="420">
        <v>0</v>
      </c>
      <c r="CN198" s="420">
        <v>0</v>
      </c>
      <c r="CO198" s="420">
        <v>0</v>
      </c>
      <c r="CP198" s="420">
        <v>0</v>
      </c>
    </row>
    <row r="199" spans="1:94" s="440" customFormat="1" ht="99.95" customHeight="1" x14ac:dyDescent="0.25">
      <c r="A199" s="167">
        <v>19</v>
      </c>
      <c r="B199" s="167" t="s">
        <v>30</v>
      </c>
      <c r="C199" s="167">
        <v>1906</v>
      </c>
      <c r="D199" s="167" t="s">
        <v>1690</v>
      </c>
      <c r="E199" s="350" t="s">
        <v>33</v>
      </c>
      <c r="F199" s="167" t="s">
        <v>1691</v>
      </c>
      <c r="G199" s="368">
        <v>394</v>
      </c>
      <c r="H199" s="351" t="s">
        <v>1692</v>
      </c>
      <c r="I199" s="378" t="s">
        <v>2077</v>
      </c>
      <c r="J199" s="148">
        <v>100</v>
      </c>
      <c r="K199" s="352" t="s">
        <v>1916</v>
      </c>
      <c r="L199" s="352" t="s">
        <v>1916</v>
      </c>
      <c r="M199" s="353" t="s">
        <v>2005</v>
      </c>
      <c r="N199" s="378" t="s">
        <v>2077</v>
      </c>
      <c r="O199" s="148">
        <v>100</v>
      </c>
      <c r="P199" s="448">
        <v>2021004250590</v>
      </c>
      <c r="Q199" s="354" t="s">
        <v>1693</v>
      </c>
      <c r="R199" s="447">
        <v>1906025</v>
      </c>
      <c r="S199" s="158" t="s">
        <v>2060</v>
      </c>
      <c r="T199" s="355" t="s">
        <v>2061</v>
      </c>
      <c r="U199" s="355" t="s">
        <v>1664</v>
      </c>
      <c r="V199" s="148">
        <v>52</v>
      </c>
      <c r="W199" s="355" t="s">
        <v>2219</v>
      </c>
      <c r="X199" s="458" t="s">
        <v>1694</v>
      </c>
      <c r="Y199" s="148" t="s">
        <v>3853</v>
      </c>
      <c r="Z199" s="148" t="s">
        <v>2988</v>
      </c>
      <c r="AA199" s="367" t="s">
        <v>4037</v>
      </c>
      <c r="AB199" s="358" t="s">
        <v>1695</v>
      </c>
      <c r="AC199" s="378" t="s">
        <v>4038</v>
      </c>
      <c r="AD199" s="352" t="s">
        <v>1534</v>
      </c>
      <c r="AE199" s="352" t="s">
        <v>1537</v>
      </c>
      <c r="AF199" s="352" t="s">
        <v>1936</v>
      </c>
      <c r="AG199" s="368" t="s">
        <v>4039</v>
      </c>
      <c r="AH199" s="368" t="s">
        <v>4040</v>
      </c>
      <c r="AI199" s="468"/>
      <c r="AJ199" s="158">
        <v>6</v>
      </c>
      <c r="AK199" s="361" t="s">
        <v>1664</v>
      </c>
      <c r="AL199" s="362">
        <v>52</v>
      </c>
      <c r="AM199" s="453">
        <v>52</v>
      </c>
      <c r="AN199" s="366" t="b">
        <f t="shared" si="27"/>
        <v>1</v>
      </c>
      <c r="AO199" s="370">
        <v>0</v>
      </c>
      <c r="AP199" s="370">
        <v>52</v>
      </c>
      <c r="AQ199" s="352">
        <v>0</v>
      </c>
      <c r="AR199" s="352">
        <v>0</v>
      </c>
      <c r="AS199" s="372" t="s">
        <v>4041</v>
      </c>
      <c r="AT199" s="148" t="s">
        <v>4042</v>
      </c>
      <c r="AU199" s="439">
        <f t="shared" ref="AU199:AU230" si="37">+AV199+AW199+AX199</f>
        <v>164059707000</v>
      </c>
      <c r="AV199" s="454">
        <f t="shared" ref="AV199:AV230" si="38">+AZ199+BB199+BC199+BD199+BE199+BA199</f>
        <v>1555068000</v>
      </c>
      <c r="AW199" s="455">
        <f t="shared" ref="AW199:AW230" si="39">SUM(BF199:CL199)</f>
        <v>162504639000</v>
      </c>
      <c r="AX199" s="456">
        <f t="shared" ref="AX199:AX230" si="40">+CM199+CN199+CO199+CP199</f>
        <v>0</v>
      </c>
      <c r="AY199" s="457"/>
      <c r="AZ199" s="424">
        <v>0</v>
      </c>
      <c r="BA199" s="424">
        <v>0</v>
      </c>
      <c r="BB199" s="424">
        <v>1050000000</v>
      </c>
      <c r="BC199" s="424">
        <v>94320000</v>
      </c>
      <c r="BD199" s="424">
        <v>410748000</v>
      </c>
      <c r="BE199" s="424">
        <v>0</v>
      </c>
      <c r="BF199" s="417">
        <v>0</v>
      </c>
      <c r="BG199" s="417">
        <v>1933250000</v>
      </c>
      <c r="BH199" s="417">
        <v>1692666000</v>
      </c>
      <c r="BI199" s="417">
        <v>869500000</v>
      </c>
      <c r="BJ199" s="417">
        <v>0</v>
      </c>
      <c r="BK199" s="417">
        <v>7862500000</v>
      </c>
      <c r="BL199" s="417">
        <v>25900000000</v>
      </c>
      <c r="BM199" s="417">
        <v>0</v>
      </c>
      <c r="BN199" s="417">
        <v>0</v>
      </c>
      <c r="BO199" s="417">
        <v>14177893000</v>
      </c>
      <c r="BP199" s="417">
        <v>292054000</v>
      </c>
      <c r="BQ199" s="417">
        <v>0</v>
      </c>
      <c r="BR199" s="417">
        <v>0</v>
      </c>
      <c r="BS199" s="417">
        <v>0</v>
      </c>
      <c r="BT199" s="417">
        <v>690621000</v>
      </c>
      <c r="BU199" s="417">
        <v>0</v>
      </c>
      <c r="BV199" s="417">
        <v>4939335000</v>
      </c>
      <c r="BW199" s="417">
        <v>0</v>
      </c>
      <c r="BX199" s="417">
        <v>0</v>
      </c>
      <c r="BY199" s="417">
        <v>0</v>
      </c>
      <c r="BZ199" s="417">
        <v>0</v>
      </c>
      <c r="CA199" s="417">
        <v>0</v>
      </c>
      <c r="CB199" s="417">
        <v>1457922000</v>
      </c>
      <c r="CC199" s="417">
        <v>910696000</v>
      </c>
      <c r="CD199" s="417">
        <v>146602000</v>
      </c>
      <c r="CE199" s="417">
        <v>0</v>
      </c>
      <c r="CF199" s="417">
        <v>0</v>
      </c>
      <c r="CG199" s="417">
        <v>0</v>
      </c>
      <c r="CH199" s="417">
        <v>52429000000</v>
      </c>
      <c r="CI199" s="417">
        <v>49202600000</v>
      </c>
      <c r="CJ199" s="417">
        <v>0</v>
      </c>
      <c r="CK199" s="417">
        <v>0</v>
      </c>
      <c r="CL199" s="417">
        <v>0</v>
      </c>
      <c r="CM199" s="420">
        <v>0</v>
      </c>
      <c r="CN199" s="420">
        <v>0</v>
      </c>
      <c r="CO199" s="420">
        <v>0</v>
      </c>
      <c r="CP199" s="420">
        <v>0</v>
      </c>
    </row>
    <row r="200" spans="1:94" s="440" customFormat="1" ht="99.95" customHeight="1" x14ac:dyDescent="0.25">
      <c r="A200" s="167">
        <v>19</v>
      </c>
      <c r="B200" s="167" t="s">
        <v>30</v>
      </c>
      <c r="C200" s="167">
        <v>1906</v>
      </c>
      <c r="D200" s="167" t="s">
        <v>1690</v>
      </c>
      <c r="E200" s="350" t="s">
        <v>33</v>
      </c>
      <c r="F200" s="167" t="s">
        <v>1691</v>
      </c>
      <c r="G200" s="368">
        <v>395</v>
      </c>
      <c r="H200" s="351" t="s">
        <v>1696</v>
      </c>
      <c r="I200" s="378" t="s">
        <v>2077</v>
      </c>
      <c r="J200" s="148">
        <v>100</v>
      </c>
      <c r="K200" s="352" t="s">
        <v>1916</v>
      </c>
      <c r="L200" s="352" t="s">
        <v>1916</v>
      </c>
      <c r="M200" s="353" t="s">
        <v>2006</v>
      </c>
      <c r="N200" s="378" t="s">
        <v>2077</v>
      </c>
      <c r="O200" s="148">
        <v>100</v>
      </c>
      <c r="P200" s="448">
        <v>2021004250590</v>
      </c>
      <c r="Q200" s="354" t="s">
        <v>1693</v>
      </c>
      <c r="R200" s="447">
        <v>1906029</v>
      </c>
      <c r="S200" s="158" t="s">
        <v>2062</v>
      </c>
      <c r="T200" s="355" t="s">
        <v>2063</v>
      </c>
      <c r="U200" s="355" t="s">
        <v>1664</v>
      </c>
      <c r="V200" s="148">
        <v>52</v>
      </c>
      <c r="W200" s="355" t="s">
        <v>2220</v>
      </c>
      <c r="X200" s="458" t="s">
        <v>1694</v>
      </c>
      <c r="Y200" s="148" t="s">
        <v>3841</v>
      </c>
      <c r="Z200" s="148" t="s">
        <v>3987</v>
      </c>
      <c r="AA200" s="367" t="s">
        <v>4043</v>
      </c>
      <c r="AB200" s="390" t="s">
        <v>1700</v>
      </c>
      <c r="AC200" s="462" t="s">
        <v>4044</v>
      </c>
      <c r="AD200" s="352" t="s">
        <v>1534</v>
      </c>
      <c r="AE200" s="352" t="s">
        <v>1537</v>
      </c>
      <c r="AF200" s="352" t="s">
        <v>1936</v>
      </c>
      <c r="AG200" s="368" t="s">
        <v>4039</v>
      </c>
      <c r="AH200" s="368" t="s">
        <v>4040</v>
      </c>
      <c r="AI200" s="468"/>
      <c r="AJ200" s="158">
        <v>6</v>
      </c>
      <c r="AK200" s="361" t="s">
        <v>1664</v>
      </c>
      <c r="AL200" s="375">
        <v>9</v>
      </c>
      <c r="AM200" s="453">
        <v>9</v>
      </c>
      <c r="AN200" s="366" t="b">
        <f t="shared" si="27"/>
        <v>1</v>
      </c>
      <c r="AO200" s="370">
        <v>0</v>
      </c>
      <c r="AP200" s="370">
        <v>3</v>
      </c>
      <c r="AQ200" s="352">
        <v>3</v>
      </c>
      <c r="AR200" s="352">
        <v>3</v>
      </c>
      <c r="AS200" s="372" t="s">
        <v>4055</v>
      </c>
      <c r="AT200" s="148" t="s">
        <v>4042</v>
      </c>
      <c r="AU200" s="439">
        <f t="shared" si="37"/>
        <v>1481143401</v>
      </c>
      <c r="AV200" s="454">
        <f t="shared" si="38"/>
        <v>1481143401</v>
      </c>
      <c r="AW200" s="455">
        <f t="shared" si="39"/>
        <v>0</v>
      </c>
      <c r="AX200" s="456">
        <f t="shared" si="40"/>
        <v>0</v>
      </c>
      <c r="AY200" s="457"/>
      <c r="AZ200" s="424">
        <v>1481143401</v>
      </c>
      <c r="BA200" s="424">
        <v>0</v>
      </c>
      <c r="BB200" s="424">
        <v>0</v>
      </c>
      <c r="BC200" s="424">
        <v>0</v>
      </c>
      <c r="BD200" s="424">
        <v>0</v>
      </c>
      <c r="BE200" s="424">
        <v>0</v>
      </c>
      <c r="BF200" s="417">
        <v>0</v>
      </c>
      <c r="BG200" s="417">
        <v>0</v>
      </c>
      <c r="BH200" s="417">
        <v>0</v>
      </c>
      <c r="BI200" s="417">
        <v>0</v>
      </c>
      <c r="BJ200" s="417">
        <v>0</v>
      </c>
      <c r="BK200" s="417">
        <v>0</v>
      </c>
      <c r="BL200" s="417">
        <v>0</v>
      </c>
      <c r="BM200" s="417">
        <v>0</v>
      </c>
      <c r="BN200" s="417">
        <v>0</v>
      </c>
      <c r="BO200" s="417">
        <v>0</v>
      </c>
      <c r="BP200" s="417">
        <v>0</v>
      </c>
      <c r="BQ200" s="417">
        <v>0</v>
      </c>
      <c r="BR200" s="417">
        <v>0</v>
      </c>
      <c r="BS200" s="417">
        <v>0</v>
      </c>
      <c r="BT200" s="417">
        <v>0</v>
      </c>
      <c r="BU200" s="417">
        <v>0</v>
      </c>
      <c r="BV200" s="417">
        <v>0</v>
      </c>
      <c r="BW200" s="417">
        <v>0</v>
      </c>
      <c r="BX200" s="417">
        <v>0</v>
      </c>
      <c r="BY200" s="417">
        <v>0</v>
      </c>
      <c r="BZ200" s="417">
        <v>0</v>
      </c>
      <c r="CA200" s="417">
        <v>0</v>
      </c>
      <c r="CB200" s="417">
        <v>0</v>
      </c>
      <c r="CC200" s="417">
        <v>0</v>
      </c>
      <c r="CD200" s="417">
        <v>0</v>
      </c>
      <c r="CE200" s="417">
        <v>0</v>
      </c>
      <c r="CF200" s="417">
        <v>0</v>
      </c>
      <c r="CG200" s="417">
        <v>0</v>
      </c>
      <c r="CH200" s="417">
        <v>0</v>
      </c>
      <c r="CI200" s="417">
        <v>0</v>
      </c>
      <c r="CJ200" s="417">
        <v>0</v>
      </c>
      <c r="CK200" s="417">
        <v>0</v>
      </c>
      <c r="CL200" s="417">
        <v>0</v>
      </c>
      <c r="CM200" s="420">
        <v>0</v>
      </c>
      <c r="CN200" s="420">
        <v>0</v>
      </c>
      <c r="CO200" s="420">
        <v>0</v>
      </c>
      <c r="CP200" s="420">
        <v>0</v>
      </c>
    </row>
    <row r="201" spans="1:94" s="440" customFormat="1" ht="99.95" customHeight="1" x14ac:dyDescent="0.25">
      <c r="A201" s="167">
        <v>19</v>
      </c>
      <c r="B201" s="167" t="s">
        <v>30</v>
      </c>
      <c r="C201" s="167">
        <v>1906</v>
      </c>
      <c r="D201" s="167" t="s">
        <v>1690</v>
      </c>
      <c r="E201" s="350" t="s">
        <v>33</v>
      </c>
      <c r="F201" s="167" t="s">
        <v>1691</v>
      </c>
      <c r="G201" s="368">
        <v>395</v>
      </c>
      <c r="H201" s="351" t="s">
        <v>1696</v>
      </c>
      <c r="I201" s="378" t="s">
        <v>2077</v>
      </c>
      <c r="J201" s="148">
        <v>100</v>
      </c>
      <c r="K201" s="352" t="s">
        <v>1916</v>
      </c>
      <c r="L201" s="352" t="s">
        <v>1916</v>
      </c>
      <c r="M201" s="353" t="s">
        <v>2006</v>
      </c>
      <c r="N201" s="378" t="s">
        <v>2077</v>
      </c>
      <c r="O201" s="148">
        <v>100</v>
      </c>
      <c r="P201" s="448">
        <v>2021004250590</v>
      </c>
      <c r="Q201" s="354" t="s">
        <v>1693</v>
      </c>
      <c r="R201" s="447">
        <v>1906029</v>
      </c>
      <c r="S201" s="158" t="s">
        <v>2062</v>
      </c>
      <c r="T201" s="355" t="s">
        <v>2063</v>
      </c>
      <c r="U201" s="355" t="s">
        <v>1664</v>
      </c>
      <c r="V201" s="148">
        <v>52</v>
      </c>
      <c r="W201" s="355" t="s">
        <v>2220</v>
      </c>
      <c r="X201" s="458" t="s">
        <v>1694</v>
      </c>
      <c r="Y201" s="373"/>
      <c r="Z201" s="373"/>
      <c r="AA201" s="367" t="s">
        <v>4043</v>
      </c>
      <c r="AB201" s="390" t="s">
        <v>1702</v>
      </c>
      <c r="AC201" s="432"/>
      <c r="AD201" s="396"/>
      <c r="AE201" s="396"/>
      <c r="AF201" s="396" t="s">
        <v>1926</v>
      </c>
      <c r="AG201" s="374"/>
      <c r="AH201" s="374"/>
      <c r="AI201" s="468"/>
      <c r="AJ201" s="158">
        <v>6</v>
      </c>
      <c r="AK201" s="363" t="s">
        <v>1666</v>
      </c>
      <c r="AL201" s="461">
        <v>100</v>
      </c>
      <c r="AM201" s="453">
        <v>0</v>
      </c>
      <c r="AN201" s="366" t="b">
        <f t="shared" si="27"/>
        <v>1</v>
      </c>
      <c r="AO201" s="370">
        <v>0</v>
      </c>
      <c r="AP201" s="370">
        <v>0</v>
      </c>
      <c r="AQ201" s="352">
        <v>0</v>
      </c>
      <c r="AR201" s="352">
        <v>0</v>
      </c>
      <c r="AS201" s="377"/>
      <c r="AT201" s="148" t="s">
        <v>4042</v>
      </c>
      <c r="AU201" s="439">
        <f t="shared" si="37"/>
        <v>0</v>
      </c>
      <c r="AV201" s="454">
        <f t="shared" si="38"/>
        <v>0</v>
      </c>
      <c r="AW201" s="455">
        <f t="shared" si="39"/>
        <v>0</v>
      </c>
      <c r="AX201" s="456">
        <f t="shared" si="40"/>
        <v>0</v>
      </c>
      <c r="AY201" s="457"/>
      <c r="AZ201" s="424">
        <v>0</v>
      </c>
      <c r="BA201" s="424">
        <v>0</v>
      </c>
      <c r="BB201" s="424">
        <v>0</v>
      </c>
      <c r="BC201" s="424">
        <v>0</v>
      </c>
      <c r="BD201" s="424">
        <v>0</v>
      </c>
      <c r="BE201" s="424">
        <v>0</v>
      </c>
      <c r="BF201" s="417">
        <v>0</v>
      </c>
      <c r="BG201" s="417">
        <v>0</v>
      </c>
      <c r="BH201" s="417">
        <v>0</v>
      </c>
      <c r="BI201" s="417">
        <v>0</v>
      </c>
      <c r="BJ201" s="417">
        <v>0</v>
      </c>
      <c r="BK201" s="417">
        <v>0</v>
      </c>
      <c r="BL201" s="417">
        <v>0</v>
      </c>
      <c r="BM201" s="417">
        <v>0</v>
      </c>
      <c r="BN201" s="417">
        <v>0</v>
      </c>
      <c r="BO201" s="417">
        <v>0</v>
      </c>
      <c r="BP201" s="417">
        <v>0</v>
      </c>
      <c r="BQ201" s="417">
        <v>0</v>
      </c>
      <c r="BR201" s="417">
        <v>0</v>
      </c>
      <c r="BS201" s="417">
        <v>0</v>
      </c>
      <c r="BT201" s="417">
        <v>0</v>
      </c>
      <c r="BU201" s="417">
        <v>0</v>
      </c>
      <c r="BV201" s="417">
        <v>0</v>
      </c>
      <c r="BW201" s="417">
        <v>0</v>
      </c>
      <c r="BX201" s="417">
        <v>0</v>
      </c>
      <c r="BY201" s="417">
        <v>0</v>
      </c>
      <c r="BZ201" s="417">
        <v>0</v>
      </c>
      <c r="CA201" s="417">
        <v>0</v>
      </c>
      <c r="CB201" s="417">
        <v>0</v>
      </c>
      <c r="CC201" s="417">
        <v>0</v>
      </c>
      <c r="CD201" s="417">
        <v>0</v>
      </c>
      <c r="CE201" s="417">
        <v>0</v>
      </c>
      <c r="CF201" s="417">
        <v>0</v>
      </c>
      <c r="CG201" s="417">
        <v>0</v>
      </c>
      <c r="CH201" s="417">
        <v>0</v>
      </c>
      <c r="CI201" s="417">
        <v>0</v>
      </c>
      <c r="CJ201" s="417">
        <v>0</v>
      </c>
      <c r="CK201" s="417">
        <v>0</v>
      </c>
      <c r="CL201" s="417">
        <v>0</v>
      </c>
      <c r="CM201" s="420">
        <v>0</v>
      </c>
      <c r="CN201" s="420">
        <v>0</v>
      </c>
      <c r="CO201" s="420">
        <v>0</v>
      </c>
      <c r="CP201" s="420">
        <v>0</v>
      </c>
    </row>
    <row r="202" spans="1:94" s="440" customFormat="1" ht="99.95" customHeight="1" x14ac:dyDescent="0.25">
      <c r="A202" s="167">
        <v>19</v>
      </c>
      <c r="B202" s="167" t="s">
        <v>30</v>
      </c>
      <c r="C202" s="167">
        <v>1906</v>
      </c>
      <c r="D202" s="167" t="s">
        <v>1690</v>
      </c>
      <c r="E202" s="350" t="s">
        <v>33</v>
      </c>
      <c r="F202" s="167" t="s">
        <v>1691</v>
      </c>
      <c r="G202" s="368">
        <v>395</v>
      </c>
      <c r="H202" s="351" t="s">
        <v>1696</v>
      </c>
      <c r="I202" s="378" t="s">
        <v>2077</v>
      </c>
      <c r="J202" s="148">
        <v>100</v>
      </c>
      <c r="K202" s="352" t="s">
        <v>1916</v>
      </c>
      <c r="L202" s="352" t="s">
        <v>1916</v>
      </c>
      <c r="M202" s="353" t="s">
        <v>2006</v>
      </c>
      <c r="N202" s="378" t="s">
        <v>2077</v>
      </c>
      <c r="O202" s="148">
        <v>100</v>
      </c>
      <c r="P202" s="448">
        <v>2021004250590</v>
      </c>
      <c r="Q202" s="354" t="s">
        <v>1693</v>
      </c>
      <c r="R202" s="447">
        <v>1906029</v>
      </c>
      <c r="S202" s="158" t="s">
        <v>2062</v>
      </c>
      <c r="T202" s="355" t="s">
        <v>2063</v>
      </c>
      <c r="U202" s="355" t="s">
        <v>1664</v>
      </c>
      <c r="V202" s="148">
        <v>52</v>
      </c>
      <c r="W202" s="355" t="s">
        <v>2220</v>
      </c>
      <c r="X202" s="458" t="s">
        <v>1694</v>
      </c>
      <c r="Y202" s="148" t="s">
        <v>3841</v>
      </c>
      <c r="Z202" s="148" t="s">
        <v>3987</v>
      </c>
      <c r="AA202" s="367" t="s">
        <v>4043</v>
      </c>
      <c r="AB202" s="390" t="s">
        <v>2010</v>
      </c>
      <c r="AC202" s="378" t="s">
        <v>4044</v>
      </c>
      <c r="AD202" s="352" t="s">
        <v>1534</v>
      </c>
      <c r="AE202" s="352" t="s">
        <v>1537</v>
      </c>
      <c r="AF202" s="352" t="s">
        <v>1936</v>
      </c>
      <c r="AG202" s="368" t="s">
        <v>4039</v>
      </c>
      <c r="AH202" s="368" t="s">
        <v>4040</v>
      </c>
      <c r="AI202" s="468"/>
      <c r="AJ202" s="158">
        <v>6</v>
      </c>
      <c r="AK202" s="361" t="s">
        <v>1664</v>
      </c>
      <c r="AL202" s="362">
        <v>70</v>
      </c>
      <c r="AM202" s="453">
        <v>70</v>
      </c>
      <c r="AN202" s="366" t="b">
        <f t="shared" si="27"/>
        <v>1</v>
      </c>
      <c r="AO202" s="370">
        <v>70</v>
      </c>
      <c r="AP202" s="370">
        <v>0</v>
      </c>
      <c r="AQ202" s="352">
        <v>0</v>
      </c>
      <c r="AR202" s="352">
        <v>0</v>
      </c>
      <c r="AS202" s="372" t="s">
        <v>4056</v>
      </c>
      <c r="AT202" s="148" t="s">
        <v>4042</v>
      </c>
      <c r="AU202" s="439">
        <f t="shared" si="37"/>
        <v>3108752500</v>
      </c>
      <c r="AV202" s="454">
        <f t="shared" si="38"/>
        <v>3108752500</v>
      </c>
      <c r="AW202" s="455">
        <f t="shared" si="39"/>
        <v>0</v>
      </c>
      <c r="AX202" s="456">
        <f t="shared" si="40"/>
        <v>0</v>
      </c>
      <c r="AY202" s="457"/>
      <c r="AZ202" s="424">
        <v>3108752500</v>
      </c>
      <c r="BA202" s="424">
        <v>0</v>
      </c>
      <c r="BB202" s="424">
        <v>0</v>
      </c>
      <c r="BC202" s="424">
        <v>0</v>
      </c>
      <c r="BD202" s="424">
        <v>0</v>
      </c>
      <c r="BE202" s="424">
        <v>0</v>
      </c>
      <c r="BF202" s="417">
        <v>0</v>
      </c>
      <c r="BG202" s="417">
        <v>0</v>
      </c>
      <c r="BH202" s="417">
        <v>0</v>
      </c>
      <c r="BI202" s="417">
        <v>0</v>
      </c>
      <c r="BJ202" s="417">
        <v>0</v>
      </c>
      <c r="BK202" s="417">
        <v>0</v>
      </c>
      <c r="BL202" s="417">
        <v>0</v>
      </c>
      <c r="BM202" s="417">
        <v>0</v>
      </c>
      <c r="BN202" s="417">
        <v>0</v>
      </c>
      <c r="BO202" s="417">
        <v>0</v>
      </c>
      <c r="BP202" s="417">
        <v>0</v>
      </c>
      <c r="BQ202" s="417">
        <v>0</v>
      </c>
      <c r="BR202" s="417">
        <v>0</v>
      </c>
      <c r="BS202" s="417">
        <v>0</v>
      </c>
      <c r="BT202" s="417">
        <v>0</v>
      </c>
      <c r="BU202" s="417">
        <v>0</v>
      </c>
      <c r="BV202" s="417">
        <v>0</v>
      </c>
      <c r="BW202" s="417">
        <v>0</v>
      </c>
      <c r="BX202" s="417">
        <v>0</v>
      </c>
      <c r="BY202" s="417">
        <v>0</v>
      </c>
      <c r="BZ202" s="417">
        <v>0</v>
      </c>
      <c r="CA202" s="417">
        <v>0</v>
      </c>
      <c r="CB202" s="417">
        <v>0</v>
      </c>
      <c r="CC202" s="417">
        <v>0</v>
      </c>
      <c r="CD202" s="417">
        <v>0</v>
      </c>
      <c r="CE202" s="417">
        <v>0</v>
      </c>
      <c r="CF202" s="417">
        <v>0</v>
      </c>
      <c r="CG202" s="417">
        <v>0</v>
      </c>
      <c r="CH202" s="417">
        <v>0</v>
      </c>
      <c r="CI202" s="417">
        <v>0</v>
      </c>
      <c r="CJ202" s="417">
        <v>0</v>
      </c>
      <c r="CK202" s="417">
        <v>0</v>
      </c>
      <c r="CL202" s="417">
        <v>0</v>
      </c>
      <c r="CM202" s="420">
        <v>0</v>
      </c>
      <c r="CN202" s="420">
        <v>0</v>
      </c>
      <c r="CO202" s="420">
        <v>0</v>
      </c>
      <c r="CP202" s="420">
        <v>0</v>
      </c>
    </row>
    <row r="203" spans="1:94" s="440" customFormat="1" ht="99.95" customHeight="1" x14ac:dyDescent="0.25">
      <c r="A203" s="167">
        <v>19</v>
      </c>
      <c r="B203" s="167" t="s">
        <v>30</v>
      </c>
      <c r="C203" s="167">
        <v>1906</v>
      </c>
      <c r="D203" s="167" t="s">
        <v>1690</v>
      </c>
      <c r="E203" s="350" t="s">
        <v>33</v>
      </c>
      <c r="F203" s="167" t="s">
        <v>1691</v>
      </c>
      <c r="G203" s="368">
        <v>395</v>
      </c>
      <c r="H203" s="351" t="s">
        <v>1696</v>
      </c>
      <c r="I203" s="378" t="s">
        <v>2077</v>
      </c>
      <c r="J203" s="148">
        <v>100</v>
      </c>
      <c r="K203" s="352" t="s">
        <v>1916</v>
      </c>
      <c r="L203" s="352" t="s">
        <v>1916</v>
      </c>
      <c r="M203" s="353" t="s">
        <v>2006</v>
      </c>
      <c r="N203" s="378" t="s">
        <v>2077</v>
      </c>
      <c r="O203" s="148">
        <v>100</v>
      </c>
      <c r="P203" s="448">
        <v>2021004250590</v>
      </c>
      <c r="Q203" s="354" t="s">
        <v>1693</v>
      </c>
      <c r="R203" s="447">
        <v>1906029</v>
      </c>
      <c r="S203" s="158" t="s">
        <v>2062</v>
      </c>
      <c r="T203" s="355" t="s">
        <v>2063</v>
      </c>
      <c r="U203" s="355" t="s">
        <v>1664</v>
      </c>
      <c r="V203" s="148">
        <v>52</v>
      </c>
      <c r="W203" s="355" t="s">
        <v>2220</v>
      </c>
      <c r="X203" s="458" t="s">
        <v>1694</v>
      </c>
      <c r="Y203" s="148" t="s">
        <v>3841</v>
      </c>
      <c r="Z203" s="148" t="s">
        <v>3987</v>
      </c>
      <c r="AA203" s="367" t="s">
        <v>4043</v>
      </c>
      <c r="AB203" s="390" t="s">
        <v>1705</v>
      </c>
      <c r="AC203" s="378" t="s">
        <v>4045</v>
      </c>
      <c r="AD203" s="352" t="s">
        <v>1534</v>
      </c>
      <c r="AE203" s="352" t="s">
        <v>1537</v>
      </c>
      <c r="AF203" s="352" t="s">
        <v>1936</v>
      </c>
      <c r="AG203" s="368" t="s">
        <v>4039</v>
      </c>
      <c r="AH203" s="368" t="s">
        <v>4040</v>
      </c>
      <c r="AI203" s="468"/>
      <c r="AJ203" s="158">
        <v>6</v>
      </c>
      <c r="AK203" s="361" t="s">
        <v>1664</v>
      </c>
      <c r="AL203" s="362">
        <v>9</v>
      </c>
      <c r="AM203" s="453">
        <v>9</v>
      </c>
      <c r="AN203" s="366" t="b">
        <f t="shared" si="27"/>
        <v>1</v>
      </c>
      <c r="AO203" s="370">
        <v>0</v>
      </c>
      <c r="AP203" s="370">
        <v>3</v>
      </c>
      <c r="AQ203" s="352">
        <v>3</v>
      </c>
      <c r="AR203" s="352">
        <v>3</v>
      </c>
      <c r="AS203" s="372" t="s">
        <v>4057</v>
      </c>
      <c r="AT203" s="148" t="s">
        <v>4042</v>
      </c>
      <c r="AU203" s="439">
        <f t="shared" si="37"/>
        <v>87360000</v>
      </c>
      <c r="AV203" s="454">
        <f t="shared" si="38"/>
        <v>87360000</v>
      </c>
      <c r="AW203" s="455">
        <f t="shared" si="39"/>
        <v>0</v>
      </c>
      <c r="AX203" s="456">
        <f t="shared" si="40"/>
        <v>0</v>
      </c>
      <c r="AY203" s="457"/>
      <c r="AZ203" s="424">
        <v>87360000</v>
      </c>
      <c r="BA203" s="424">
        <v>0</v>
      </c>
      <c r="BB203" s="424">
        <v>0</v>
      </c>
      <c r="BC203" s="424">
        <v>0</v>
      </c>
      <c r="BD203" s="424">
        <v>0</v>
      </c>
      <c r="BE203" s="424">
        <v>0</v>
      </c>
      <c r="BF203" s="417">
        <v>0</v>
      </c>
      <c r="BG203" s="417">
        <v>0</v>
      </c>
      <c r="BH203" s="417">
        <v>0</v>
      </c>
      <c r="BI203" s="417">
        <v>0</v>
      </c>
      <c r="BJ203" s="417">
        <v>0</v>
      </c>
      <c r="BK203" s="417">
        <v>0</v>
      </c>
      <c r="BL203" s="417">
        <v>0</v>
      </c>
      <c r="BM203" s="417">
        <v>0</v>
      </c>
      <c r="BN203" s="417">
        <v>0</v>
      </c>
      <c r="BO203" s="417">
        <v>0</v>
      </c>
      <c r="BP203" s="417">
        <v>0</v>
      </c>
      <c r="BQ203" s="417">
        <v>0</v>
      </c>
      <c r="BR203" s="417">
        <v>0</v>
      </c>
      <c r="BS203" s="417">
        <v>0</v>
      </c>
      <c r="BT203" s="417">
        <v>0</v>
      </c>
      <c r="BU203" s="417">
        <v>0</v>
      </c>
      <c r="BV203" s="417">
        <v>0</v>
      </c>
      <c r="BW203" s="417">
        <v>0</v>
      </c>
      <c r="BX203" s="417">
        <v>0</v>
      </c>
      <c r="BY203" s="417">
        <v>0</v>
      </c>
      <c r="BZ203" s="417">
        <v>0</v>
      </c>
      <c r="CA203" s="417">
        <v>0</v>
      </c>
      <c r="CB203" s="417">
        <v>0</v>
      </c>
      <c r="CC203" s="417">
        <v>0</v>
      </c>
      <c r="CD203" s="417">
        <v>0</v>
      </c>
      <c r="CE203" s="417">
        <v>0</v>
      </c>
      <c r="CF203" s="417">
        <v>0</v>
      </c>
      <c r="CG203" s="417">
        <v>0</v>
      </c>
      <c r="CH203" s="417">
        <v>0</v>
      </c>
      <c r="CI203" s="417">
        <v>0</v>
      </c>
      <c r="CJ203" s="417">
        <v>0</v>
      </c>
      <c r="CK203" s="417">
        <v>0</v>
      </c>
      <c r="CL203" s="417">
        <v>0</v>
      </c>
      <c r="CM203" s="420">
        <v>0</v>
      </c>
      <c r="CN203" s="420">
        <v>0</v>
      </c>
      <c r="CO203" s="420">
        <v>0</v>
      </c>
      <c r="CP203" s="420">
        <v>0</v>
      </c>
    </row>
    <row r="204" spans="1:94" s="440" customFormat="1" ht="99.95" customHeight="1" x14ac:dyDescent="0.25">
      <c r="A204" s="167">
        <v>19</v>
      </c>
      <c r="B204" s="167" t="s">
        <v>30</v>
      </c>
      <c r="C204" s="167">
        <v>1906</v>
      </c>
      <c r="D204" s="167" t="s">
        <v>1690</v>
      </c>
      <c r="E204" s="350" t="s">
        <v>33</v>
      </c>
      <c r="F204" s="167" t="s">
        <v>1691</v>
      </c>
      <c r="G204" s="368">
        <v>395</v>
      </c>
      <c r="H204" s="351" t="s">
        <v>1696</v>
      </c>
      <c r="I204" s="378" t="s">
        <v>2077</v>
      </c>
      <c r="J204" s="148">
        <v>100</v>
      </c>
      <c r="K204" s="352" t="s">
        <v>1916</v>
      </c>
      <c r="L204" s="352" t="s">
        <v>1916</v>
      </c>
      <c r="M204" s="353" t="s">
        <v>2006</v>
      </c>
      <c r="N204" s="378" t="s">
        <v>2077</v>
      </c>
      <c r="O204" s="148">
        <v>100</v>
      </c>
      <c r="P204" s="448">
        <v>2021004250590</v>
      </c>
      <c r="Q204" s="354" t="s">
        <v>1693</v>
      </c>
      <c r="R204" s="447">
        <v>1906029</v>
      </c>
      <c r="S204" s="158" t="s">
        <v>2062</v>
      </c>
      <c r="T204" s="355" t="s">
        <v>2063</v>
      </c>
      <c r="U204" s="355" t="s">
        <v>1664</v>
      </c>
      <c r="V204" s="148">
        <v>52</v>
      </c>
      <c r="W204" s="355" t="s">
        <v>2220</v>
      </c>
      <c r="X204" s="458" t="s">
        <v>1694</v>
      </c>
      <c r="Y204" s="148" t="s">
        <v>3841</v>
      </c>
      <c r="Z204" s="148" t="s">
        <v>3987</v>
      </c>
      <c r="AA204" s="367" t="s">
        <v>4043</v>
      </c>
      <c r="AB204" s="390" t="s">
        <v>1703</v>
      </c>
      <c r="AC204" s="378" t="s">
        <v>4046</v>
      </c>
      <c r="AD204" s="352" t="s">
        <v>1534</v>
      </c>
      <c r="AE204" s="352" t="s">
        <v>1537</v>
      </c>
      <c r="AF204" s="352" t="s">
        <v>1936</v>
      </c>
      <c r="AG204" s="368" t="s">
        <v>4052</v>
      </c>
      <c r="AH204" s="368" t="s">
        <v>4053</v>
      </c>
      <c r="AI204" s="468"/>
      <c r="AJ204" s="158">
        <v>6</v>
      </c>
      <c r="AK204" s="361" t="s">
        <v>1664</v>
      </c>
      <c r="AL204" s="461">
        <v>1</v>
      </c>
      <c r="AM204" s="453">
        <v>9</v>
      </c>
      <c r="AN204" s="366" t="b">
        <f t="shared" si="27"/>
        <v>1</v>
      </c>
      <c r="AO204" s="370">
        <v>0</v>
      </c>
      <c r="AP204" s="370">
        <v>3</v>
      </c>
      <c r="AQ204" s="352">
        <v>3</v>
      </c>
      <c r="AR204" s="352">
        <v>3</v>
      </c>
      <c r="AS204" s="372" t="s">
        <v>4058</v>
      </c>
      <c r="AT204" s="148" t="s">
        <v>4042</v>
      </c>
      <c r="AU204" s="439">
        <f t="shared" si="37"/>
        <v>33502568</v>
      </c>
      <c r="AV204" s="454">
        <f t="shared" si="38"/>
        <v>33502568</v>
      </c>
      <c r="AW204" s="455">
        <f t="shared" si="39"/>
        <v>0</v>
      </c>
      <c r="AX204" s="456">
        <f t="shared" si="40"/>
        <v>0</v>
      </c>
      <c r="AY204" s="457"/>
      <c r="AZ204" s="424">
        <v>33502568</v>
      </c>
      <c r="BA204" s="424">
        <v>0</v>
      </c>
      <c r="BB204" s="424">
        <v>0</v>
      </c>
      <c r="BC204" s="424">
        <v>0</v>
      </c>
      <c r="BD204" s="424">
        <v>0</v>
      </c>
      <c r="BE204" s="424">
        <v>0</v>
      </c>
      <c r="BF204" s="417">
        <v>0</v>
      </c>
      <c r="BG204" s="417">
        <v>0</v>
      </c>
      <c r="BH204" s="417">
        <v>0</v>
      </c>
      <c r="BI204" s="417">
        <v>0</v>
      </c>
      <c r="BJ204" s="417">
        <v>0</v>
      </c>
      <c r="BK204" s="417">
        <v>0</v>
      </c>
      <c r="BL204" s="417">
        <v>0</v>
      </c>
      <c r="BM204" s="417">
        <v>0</v>
      </c>
      <c r="BN204" s="417">
        <v>0</v>
      </c>
      <c r="BO204" s="417">
        <v>0</v>
      </c>
      <c r="BP204" s="417">
        <v>0</v>
      </c>
      <c r="BQ204" s="417">
        <v>0</v>
      </c>
      <c r="BR204" s="417">
        <v>0</v>
      </c>
      <c r="BS204" s="417">
        <v>0</v>
      </c>
      <c r="BT204" s="417">
        <v>0</v>
      </c>
      <c r="BU204" s="417">
        <v>0</v>
      </c>
      <c r="BV204" s="417">
        <v>0</v>
      </c>
      <c r="BW204" s="417">
        <v>0</v>
      </c>
      <c r="BX204" s="417">
        <v>0</v>
      </c>
      <c r="BY204" s="417">
        <v>0</v>
      </c>
      <c r="BZ204" s="417">
        <v>0</v>
      </c>
      <c r="CA204" s="417">
        <v>0</v>
      </c>
      <c r="CB204" s="417">
        <v>0</v>
      </c>
      <c r="CC204" s="417">
        <v>0</v>
      </c>
      <c r="CD204" s="417">
        <v>0</v>
      </c>
      <c r="CE204" s="417">
        <v>0</v>
      </c>
      <c r="CF204" s="417">
        <v>0</v>
      </c>
      <c r="CG204" s="417">
        <v>0</v>
      </c>
      <c r="CH204" s="417">
        <v>0</v>
      </c>
      <c r="CI204" s="417">
        <v>0</v>
      </c>
      <c r="CJ204" s="417">
        <v>0</v>
      </c>
      <c r="CK204" s="417">
        <v>0</v>
      </c>
      <c r="CL204" s="417">
        <v>0</v>
      </c>
      <c r="CM204" s="420">
        <v>0</v>
      </c>
      <c r="CN204" s="420">
        <v>0</v>
      </c>
      <c r="CO204" s="420">
        <v>0</v>
      </c>
      <c r="CP204" s="420">
        <v>0</v>
      </c>
    </row>
    <row r="205" spans="1:94" s="440" customFormat="1" ht="99.95" customHeight="1" x14ac:dyDescent="0.25">
      <c r="A205" s="167">
        <v>19</v>
      </c>
      <c r="B205" s="167" t="s">
        <v>30</v>
      </c>
      <c r="C205" s="167">
        <v>1906</v>
      </c>
      <c r="D205" s="167" t="s">
        <v>1690</v>
      </c>
      <c r="E205" s="350" t="s">
        <v>33</v>
      </c>
      <c r="F205" s="167" t="s">
        <v>1691</v>
      </c>
      <c r="G205" s="368">
        <v>395</v>
      </c>
      <c r="H205" s="351" t="s">
        <v>1696</v>
      </c>
      <c r="I205" s="378" t="s">
        <v>2077</v>
      </c>
      <c r="J205" s="148">
        <v>100</v>
      </c>
      <c r="K205" s="352" t="s">
        <v>1916</v>
      </c>
      <c r="L205" s="352" t="s">
        <v>1916</v>
      </c>
      <c r="M205" s="353" t="s">
        <v>2006</v>
      </c>
      <c r="N205" s="378" t="s">
        <v>2077</v>
      </c>
      <c r="O205" s="148">
        <v>100</v>
      </c>
      <c r="P205" s="448">
        <v>2021004250590</v>
      </c>
      <c r="Q205" s="354" t="s">
        <v>1693</v>
      </c>
      <c r="R205" s="447">
        <v>1906029</v>
      </c>
      <c r="S205" s="158" t="s">
        <v>2062</v>
      </c>
      <c r="T205" s="355" t="s">
        <v>2063</v>
      </c>
      <c r="U205" s="355" t="s">
        <v>1664</v>
      </c>
      <c r="V205" s="148">
        <v>52</v>
      </c>
      <c r="W205" s="355" t="s">
        <v>2220</v>
      </c>
      <c r="X205" s="458" t="s">
        <v>1694</v>
      </c>
      <c r="Y205" s="148" t="s">
        <v>3835</v>
      </c>
      <c r="Z205" s="148" t="s">
        <v>2947</v>
      </c>
      <c r="AA205" s="367" t="s">
        <v>4043</v>
      </c>
      <c r="AB205" s="390" t="s">
        <v>1704</v>
      </c>
      <c r="AC205" s="378" t="s">
        <v>4047</v>
      </c>
      <c r="AD205" s="352" t="s">
        <v>1534</v>
      </c>
      <c r="AE205" s="352" t="s">
        <v>1537</v>
      </c>
      <c r="AF205" s="352" t="s">
        <v>1936</v>
      </c>
      <c r="AG205" s="368" t="s">
        <v>4052</v>
      </c>
      <c r="AH205" s="368" t="s">
        <v>4053</v>
      </c>
      <c r="AI205" s="468"/>
      <c r="AJ205" s="158">
        <v>6</v>
      </c>
      <c r="AK205" s="361" t="s">
        <v>1664</v>
      </c>
      <c r="AL205" s="461">
        <v>1</v>
      </c>
      <c r="AM205" s="453">
        <v>9</v>
      </c>
      <c r="AN205" s="366" t="b">
        <f t="shared" ref="AN205:AN230" si="41">_xlfn.IFNA(+AO205+AP205+AQ205+AR205=AM205,"ERROR")</f>
        <v>1</v>
      </c>
      <c r="AO205" s="370">
        <v>0</v>
      </c>
      <c r="AP205" s="370">
        <v>3</v>
      </c>
      <c r="AQ205" s="352">
        <v>3</v>
      </c>
      <c r="AR205" s="352">
        <v>3</v>
      </c>
      <c r="AS205" s="372" t="s">
        <v>4059</v>
      </c>
      <c r="AT205" s="148" t="s">
        <v>4042</v>
      </c>
      <c r="AU205" s="439">
        <f t="shared" si="37"/>
        <v>33502568</v>
      </c>
      <c r="AV205" s="454">
        <f t="shared" si="38"/>
        <v>33502568</v>
      </c>
      <c r="AW205" s="455">
        <f t="shared" si="39"/>
        <v>0</v>
      </c>
      <c r="AX205" s="456">
        <f t="shared" si="40"/>
        <v>0</v>
      </c>
      <c r="AY205" s="457"/>
      <c r="AZ205" s="424">
        <v>33502568</v>
      </c>
      <c r="BA205" s="424">
        <v>0</v>
      </c>
      <c r="BB205" s="424">
        <v>0</v>
      </c>
      <c r="BC205" s="424">
        <v>0</v>
      </c>
      <c r="BD205" s="424">
        <v>0</v>
      </c>
      <c r="BE205" s="424">
        <v>0</v>
      </c>
      <c r="BF205" s="417">
        <v>0</v>
      </c>
      <c r="BG205" s="417">
        <v>0</v>
      </c>
      <c r="BH205" s="417">
        <v>0</v>
      </c>
      <c r="BI205" s="417">
        <v>0</v>
      </c>
      <c r="BJ205" s="417">
        <v>0</v>
      </c>
      <c r="BK205" s="417">
        <v>0</v>
      </c>
      <c r="BL205" s="417">
        <v>0</v>
      </c>
      <c r="BM205" s="417">
        <v>0</v>
      </c>
      <c r="BN205" s="417">
        <v>0</v>
      </c>
      <c r="BO205" s="417">
        <v>0</v>
      </c>
      <c r="BP205" s="417">
        <v>0</v>
      </c>
      <c r="BQ205" s="417">
        <v>0</v>
      </c>
      <c r="BR205" s="417">
        <v>0</v>
      </c>
      <c r="BS205" s="417">
        <v>0</v>
      </c>
      <c r="BT205" s="417">
        <v>0</v>
      </c>
      <c r="BU205" s="417">
        <v>0</v>
      </c>
      <c r="BV205" s="417">
        <v>0</v>
      </c>
      <c r="BW205" s="417">
        <v>0</v>
      </c>
      <c r="BX205" s="417">
        <v>0</v>
      </c>
      <c r="BY205" s="417">
        <v>0</v>
      </c>
      <c r="BZ205" s="417">
        <v>0</v>
      </c>
      <c r="CA205" s="417">
        <v>0</v>
      </c>
      <c r="CB205" s="417">
        <v>0</v>
      </c>
      <c r="CC205" s="417">
        <v>0</v>
      </c>
      <c r="CD205" s="417">
        <v>0</v>
      </c>
      <c r="CE205" s="417">
        <v>0</v>
      </c>
      <c r="CF205" s="417">
        <v>0</v>
      </c>
      <c r="CG205" s="417">
        <v>0</v>
      </c>
      <c r="CH205" s="417">
        <v>0</v>
      </c>
      <c r="CI205" s="417">
        <v>0</v>
      </c>
      <c r="CJ205" s="417">
        <v>0</v>
      </c>
      <c r="CK205" s="417">
        <v>0</v>
      </c>
      <c r="CL205" s="417">
        <v>0</v>
      </c>
      <c r="CM205" s="420">
        <v>0</v>
      </c>
      <c r="CN205" s="420">
        <v>0</v>
      </c>
      <c r="CO205" s="420">
        <v>0</v>
      </c>
      <c r="CP205" s="420">
        <v>0</v>
      </c>
    </row>
    <row r="206" spans="1:94" s="440" customFormat="1" ht="99.95" customHeight="1" x14ac:dyDescent="0.25">
      <c r="A206" s="167">
        <v>19</v>
      </c>
      <c r="B206" s="167" t="s">
        <v>30</v>
      </c>
      <c r="C206" s="167">
        <v>1906</v>
      </c>
      <c r="D206" s="167" t="s">
        <v>1690</v>
      </c>
      <c r="E206" s="350" t="s">
        <v>33</v>
      </c>
      <c r="F206" s="167" t="s">
        <v>1691</v>
      </c>
      <c r="G206" s="368">
        <v>395</v>
      </c>
      <c r="H206" s="351" t="s">
        <v>1696</v>
      </c>
      <c r="I206" s="378" t="s">
        <v>2077</v>
      </c>
      <c r="J206" s="148">
        <v>100</v>
      </c>
      <c r="K206" s="352" t="s">
        <v>1916</v>
      </c>
      <c r="L206" s="352" t="s">
        <v>1916</v>
      </c>
      <c r="M206" s="353" t="s">
        <v>2006</v>
      </c>
      <c r="N206" s="378" t="s">
        <v>2077</v>
      </c>
      <c r="O206" s="148">
        <v>100</v>
      </c>
      <c r="P206" s="448">
        <v>2021004250590</v>
      </c>
      <c r="Q206" s="354" t="s">
        <v>1693</v>
      </c>
      <c r="R206" s="447">
        <v>1906029</v>
      </c>
      <c r="S206" s="158" t="s">
        <v>2062</v>
      </c>
      <c r="T206" s="355" t="s">
        <v>2063</v>
      </c>
      <c r="U206" s="355" t="s">
        <v>1664</v>
      </c>
      <c r="V206" s="148">
        <v>52</v>
      </c>
      <c r="W206" s="355" t="s">
        <v>2220</v>
      </c>
      <c r="X206" s="458" t="s">
        <v>1694</v>
      </c>
      <c r="Y206" s="148" t="s">
        <v>3869</v>
      </c>
      <c r="Z206" s="148" t="s">
        <v>3147</v>
      </c>
      <c r="AA206" s="367" t="s">
        <v>4043</v>
      </c>
      <c r="AB206" s="390" t="s">
        <v>1699</v>
      </c>
      <c r="AC206" s="378" t="s">
        <v>4048</v>
      </c>
      <c r="AD206" s="352" t="s">
        <v>1534</v>
      </c>
      <c r="AE206" s="352" t="s">
        <v>1537</v>
      </c>
      <c r="AF206" s="352" t="s">
        <v>1936</v>
      </c>
      <c r="AG206" s="368" t="s">
        <v>4052</v>
      </c>
      <c r="AH206" s="368" t="s">
        <v>4054</v>
      </c>
      <c r="AI206" s="468"/>
      <c r="AJ206" s="158">
        <v>6</v>
      </c>
      <c r="AK206" s="361" t="s">
        <v>1664</v>
      </c>
      <c r="AL206" s="362">
        <v>12</v>
      </c>
      <c r="AM206" s="453">
        <v>12</v>
      </c>
      <c r="AN206" s="366" t="b">
        <f t="shared" si="41"/>
        <v>1</v>
      </c>
      <c r="AO206" s="370">
        <v>3</v>
      </c>
      <c r="AP206" s="370">
        <v>3</v>
      </c>
      <c r="AQ206" s="376">
        <v>3</v>
      </c>
      <c r="AR206" s="376">
        <v>3</v>
      </c>
      <c r="AS206" s="372" t="s">
        <v>4048</v>
      </c>
      <c r="AT206" s="148" t="s">
        <v>4042</v>
      </c>
      <c r="AU206" s="439">
        <f t="shared" si="37"/>
        <v>8407020000</v>
      </c>
      <c r="AV206" s="454">
        <f t="shared" si="38"/>
        <v>8407020000</v>
      </c>
      <c r="AW206" s="455">
        <f t="shared" si="39"/>
        <v>0</v>
      </c>
      <c r="AX206" s="456">
        <f t="shared" si="40"/>
        <v>0</v>
      </c>
      <c r="AY206" s="457"/>
      <c r="AZ206" s="424">
        <v>0</v>
      </c>
      <c r="BA206" s="424">
        <v>8407020000</v>
      </c>
      <c r="BB206" s="424">
        <v>0</v>
      </c>
      <c r="BC206" s="424">
        <v>0</v>
      </c>
      <c r="BD206" s="424">
        <v>0</v>
      </c>
      <c r="BE206" s="424">
        <v>0</v>
      </c>
      <c r="BF206" s="417">
        <v>0</v>
      </c>
      <c r="BG206" s="417">
        <v>0</v>
      </c>
      <c r="BH206" s="417">
        <v>0</v>
      </c>
      <c r="BI206" s="417">
        <v>0</v>
      </c>
      <c r="BJ206" s="417">
        <v>0</v>
      </c>
      <c r="BK206" s="417">
        <v>0</v>
      </c>
      <c r="BL206" s="417">
        <v>0</v>
      </c>
      <c r="BM206" s="417">
        <v>0</v>
      </c>
      <c r="BN206" s="417">
        <v>0</v>
      </c>
      <c r="BO206" s="417">
        <v>0</v>
      </c>
      <c r="BP206" s="417">
        <v>0</v>
      </c>
      <c r="BQ206" s="417">
        <v>0</v>
      </c>
      <c r="BR206" s="417">
        <v>0</v>
      </c>
      <c r="BS206" s="417">
        <v>0</v>
      </c>
      <c r="BT206" s="417">
        <v>0</v>
      </c>
      <c r="BU206" s="417">
        <v>0</v>
      </c>
      <c r="BV206" s="417">
        <v>0</v>
      </c>
      <c r="BW206" s="417">
        <v>0</v>
      </c>
      <c r="BX206" s="417">
        <v>0</v>
      </c>
      <c r="BY206" s="417">
        <v>0</v>
      </c>
      <c r="BZ206" s="417">
        <v>0</v>
      </c>
      <c r="CA206" s="417">
        <v>0</v>
      </c>
      <c r="CB206" s="417">
        <v>0</v>
      </c>
      <c r="CC206" s="417">
        <v>0</v>
      </c>
      <c r="CD206" s="417">
        <v>0</v>
      </c>
      <c r="CE206" s="417">
        <v>0</v>
      </c>
      <c r="CF206" s="417">
        <v>0</v>
      </c>
      <c r="CG206" s="417">
        <v>0</v>
      </c>
      <c r="CH206" s="417">
        <v>0</v>
      </c>
      <c r="CI206" s="417">
        <v>0</v>
      </c>
      <c r="CJ206" s="417">
        <v>0</v>
      </c>
      <c r="CK206" s="417">
        <v>0</v>
      </c>
      <c r="CL206" s="417">
        <v>0</v>
      </c>
      <c r="CM206" s="420">
        <v>0</v>
      </c>
      <c r="CN206" s="420">
        <v>0</v>
      </c>
      <c r="CO206" s="420">
        <v>0</v>
      </c>
      <c r="CP206" s="420">
        <v>0</v>
      </c>
    </row>
    <row r="207" spans="1:94" s="440" customFormat="1" ht="99.95" customHeight="1" x14ac:dyDescent="0.25">
      <c r="A207" s="167">
        <v>19</v>
      </c>
      <c r="B207" s="167" t="s">
        <v>30</v>
      </c>
      <c r="C207" s="167">
        <v>1906</v>
      </c>
      <c r="D207" s="167" t="s">
        <v>1690</v>
      </c>
      <c r="E207" s="350" t="s">
        <v>33</v>
      </c>
      <c r="F207" s="167" t="s">
        <v>1691</v>
      </c>
      <c r="G207" s="368">
        <v>395</v>
      </c>
      <c r="H207" s="351" t="s">
        <v>1696</v>
      </c>
      <c r="I207" s="378" t="s">
        <v>2077</v>
      </c>
      <c r="J207" s="148">
        <v>100</v>
      </c>
      <c r="K207" s="352" t="s">
        <v>1916</v>
      </c>
      <c r="L207" s="352" t="s">
        <v>1916</v>
      </c>
      <c r="M207" s="353" t="s">
        <v>2006</v>
      </c>
      <c r="N207" s="378" t="s">
        <v>2077</v>
      </c>
      <c r="O207" s="148">
        <v>100</v>
      </c>
      <c r="P207" s="448">
        <v>2021004250590</v>
      </c>
      <c r="Q207" s="354" t="s">
        <v>1693</v>
      </c>
      <c r="R207" s="447">
        <v>1906029</v>
      </c>
      <c r="S207" s="158" t="s">
        <v>2062</v>
      </c>
      <c r="T207" s="355" t="s">
        <v>2063</v>
      </c>
      <c r="U207" s="355" t="s">
        <v>1664</v>
      </c>
      <c r="V207" s="148">
        <v>52</v>
      </c>
      <c r="W207" s="355" t="s">
        <v>2220</v>
      </c>
      <c r="X207" s="458" t="s">
        <v>1694</v>
      </c>
      <c r="Y207" s="148" t="s">
        <v>3869</v>
      </c>
      <c r="Z207" s="148" t="s">
        <v>3147</v>
      </c>
      <c r="AA207" s="367" t="s">
        <v>4043</v>
      </c>
      <c r="AB207" s="390" t="s">
        <v>1698</v>
      </c>
      <c r="AC207" s="378" t="s">
        <v>4049</v>
      </c>
      <c r="AD207" s="352" t="s">
        <v>1534</v>
      </c>
      <c r="AE207" s="352" t="s">
        <v>1537</v>
      </c>
      <c r="AF207" s="352" t="s">
        <v>1936</v>
      </c>
      <c r="AG207" s="368" t="s">
        <v>4052</v>
      </c>
      <c r="AH207" s="368" t="s">
        <v>4054</v>
      </c>
      <c r="AI207" s="468"/>
      <c r="AJ207" s="158">
        <v>6</v>
      </c>
      <c r="AK207" s="361" t="s">
        <v>1664</v>
      </c>
      <c r="AL207" s="461">
        <v>12</v>
      </c>
      <c r="AM207" s="453">
        <v>8</v>
      </c>
      <c r="AN207" s="366" t="b">
        <f t="shared" si="41"/>
        <v>1</v>
      </c>
      <c r="AO207" s="370">
        <v>3</v>
      </c>
      <c r="AP207" s="370">
        <v>3</v>
      </c>
      <c r="AQ207" s="376">
        <v>2</v>
      </c>
      <c r="AR207" s="376">
        <v>0</v>
      </c>
      <c r="AS207" s="372" t="s">
        <v>4049</v>
      </c>
      <c r="AT207" s="148" t="s">
        <v>4042</v>
      </c>
      <c r="AU207" s="439">
        <f t="shared" si="37"/>
        <v>897636000</v>
      </c>
      <c r="AV207" s="454">
        <f t="shared" si="38"/>
        <v>0</v>
      </c>
      <c r="AW207" s="455">
        <f t="shared" si="39"/>
        <v>897636000</v>
      </c>
      <c r="AX207" s="456">
        <f t="shared" si="40"/>
        <v>0</v>
      </c>
      <c r="AY207" s="457"/>
      <c r="AZ207" s="424">
        <v>0</v>
      </c>
      <c r="BA207" s="424">
        <v>0</v>
      </c>
      <c r="BB207" s="424">
        <v>0</v>
      </c>
      <c r="BC207" s="424">
        <v>0</v>
      </c>
      <c r="BD207" s="424">
        <v>0</v>
      </c>
      <c r="BE207" s="424">
        <v>0</v>
      </c>
      <c r="BF207" s="417">
        <v>0</v>
      </c>
      <c r="BG207" s="417">
        <v>0</v>
      </c>
      <c r="BH207" s="417">
        <v>0</v>
      </c>
      <c r="BI207" s="417">
        <v>0</v>
      </c>
      <c r="BJ207" s="417">
        <v>0</v>
      </c>
      <c r="BK207" s="417">
        <v>0</v>
      </c>
      <c r="BL207" s="417">
        <v>0</v>
      </c>
      <c r="BM207" s="417">
        <v>0</v>
      </c>
      <c r="BN207" s="417">
        <v>0</v>
      </c>
      <c r="BO207" s="417">
        <v>0</v>
      </c>
      <c r="BP207" s="417">
        <v>0</v>
      </c>
      <c r="BQ207" s="417">
        <v>0</v>
      </c>
      <c r="BR207" s="417">
        <v>0</v>
      </c>
      <c r="BS207" s="417">
        <v>0</v>
      </c>
      <c r="BT207" s="417">
        <v>193374000</v>
      </c>
      <c r="BU207" s="417">
        <v>0</v>
      </c>
      <c r="BV207" s="417">
        <v>0</v>
      </c>
      <c r="BW207" s="417">
        <v>0</v>
      </c>
      <c r="BX207" s="417">
        <v>0</v>
      </c>
      <c r="BY207" s="417">
        <v>0</v>
      </c>
      <c r="BZ207" s="417">
        <v>0</v>
      </c>
      <c r="CA207" s="417">
        <v>0</v>
      </c>
      <c r="CB207" s="417">
        <v>408218000</v>
      </c>
      <c r="CC207" s="417">
        <v>254995000</v>
      </c>
      <c r="CD207" s="417">
        <v>41049000</v>
      </c>
      <c r="CE207" s="417">
        <v>0</v>
      </c>
      <c r="CF207" s="417">
        <v>0</v>
      </c>
      <c r="CG207" s="417">
        <v>0</v>
      </c>
      <c r="CH207" s="417">
        <v>0</v>
      </c>
      <c r="CI207" s="417">
        <v>0</v>
      </c>
      <c r="CJ207" s="417">
        <v>0</v>
      </c>
      <c r="CK207" s="417">
        <v>0</v>
      </c>
      <c r="CL207" s="417">
        <v>0</v>
      </c>
      <c r="CM207" s="420">
        <v>0</v>
      </c>
      <c r="CN207" s="420">
        <v>0</v>
      </c>
      <c r="CO207" s="420">
        <v>0</v>
      </c>
      <c r="CP207" s="420">
        <v>0</v>
      </c>
    </row>
    <row r="208" spans="1:94" s="440" customFormat="1" ht="99.95" customHeight="1" x14ac:dyDescent="0.25">
      <c r="A208" s="167">
        <v>19</v>
      </c>
      <c r="B208" s="167" t="s">
        <v>30</v>
      </c>
      <c r="C208" s="167">
        <v>1906</v>
      </c>
      <c r="D208" s="167" t="s">
        <v>1690</v>
      </c>
      <c r="E208" s="350" t="s">
        <v>33</v>
      </c>
      <c r="F208" s="167" t="s">
        <v>1691</v>
      </c>
      <c r="G208" s="368">
        <v>395</v>
      </c>
      <c r="H208" s="351" t="s">
        <v>1696</v>
      </c>
      <c r="I208" s="378" t="s">
        <v>2077</v>
      </c>
      <c r="J208" s="148">
        <v>100</v>
      </c>
      <c r="K208" s="352" t="s">
        <v>1916</v>
      </c>
      <c r="L208" s="352" t="s">
        <v>1916</v>
      </c>
      <c r="M208" s="353" t="s">
        <v>2006</v>
      </c>
      <c r="N208" s="378" t="s">
        <v>2077</v>
      </c>
      <c r="O208" s="148">
        <v>100</v>
      </c>
      <c r="P208" s="448">
        <v>2021004250590</v>
      </c>
      <c r="Q208" s="354" t="s">
        <v>1693</v>
      </c>
      <c r="R208" s="447">
        <v>1906029</v>
      </c>
      <c r="S208" s="158" t="s">
        <v>2062</v>
      </c>
      <c r="T208" s="355" t="s">
        <v>2063</v>
      </c>
      <c r="U208" s="355" t="s">
        <v>1664</v>
      </c>
      <c r="V208" s="148">
        <v>52</v>
      </c>
      <c r="W208" s="355" t="s">
        <v>2220</v>
      </c>
      <c r="X208" s="458" t="s">
        <v>1694</v>
      </c>
      <c r="Y208" s="148" t="s">
        <v>3869</v>
      </c>
      <c r="Z208" s="148" t="s">
        <v>3147</v>
      </c>
      <c r="AA208" s="367" t="s">
        <v>4316</v>
      </c>
      <c r="AB208" s="390" t="s">
        <v>1698</v>
      </c>
      <c r="AC208" s="378" t="s">
        <v>4049</v>
      </c>
      <c r="AD208" s="352" t="s">
        <v>1534</v>
      </c>
      <c r="AE208" s="352" t="s">
        <v>1537</v>
      </c>
      <c r="AF208" s="352" t="s">
        <v>1936</v>
      </c>
      <c r="AG208" s="368" t="s">
        <v>4052</v>
      </c>
      <c r="AH208" s="368" t="s">
        <v>4054</v>
      </c>
      <c r="AI208" s="468"/>
      <c r="AJ208" s="158">
        <v>6</v>
      </c>
      <c r="AK208" s="361" t="s">
        <v>1664</v>
      </c>
      <c r="AL208" s="461">
        <v>12</v>
      </c>
      <c r="AM208" s="453">
        <v>8</v>
      </c>
      <c r="AN208" s="366" t="b">
        <f t="shared" ref="AN208" si="42">_xlfn.IFNA(+AO208+AP208+AQ208+AR208=AM208,"ERROR")</f>
        <v>1</v>
      </c>
      <c r="AO208" s="370">
        <v>3</v>
      </c>
      <c r="AP208" s="370">
        <v>3</v>
      </c>
      <c r="AQ208" s="376">
        <v>2</v>
      </c>
      <c r="AR208" s="376">
        <v>0</v>
      </c>
      <c r="AS208" s="372" t="s">
        <v>4049</v>
      </c>
      <c r="AT208" s="148" t="s">
        <v>4042</v>
      </c>
      <c r="AU208" s="439">
        <f t="shared" ref="AU208" si="43">+AV208+AW208+AX208</f>
        <v>1383014000</v>
      </c>
      <c r="AV208" s="454">
        <f t="shared" si="38"/>
        <v>0</v>
      </c>
      <c r="AW208" s="455">
        <f t="shared" si="39"/>
        <v>1383014000</v>
      </c>
      <c r="AX208" s="456">
        <f t="shared" ref="AX208" si="44">+CM208+CN208+CO208+CP208</f>
        <v>0</v>
      </c>
      <c r="AY208" s="457"/>
      <c r="AZ208" s="424">
        <v>0</v>
      </c>
      <c r="BA208" s="424">
        <v>0</v>
      </c>
      <c r="BB208" s="424">
        <v>0</v>
      </c>
      <c r="BC208" s="424">
        <v>0</v>
      </c>
      <c r="BD208" s="424">
        <v>0</v>
      </c>
      <c r="BE208" s="424">
        <v>0</v>
      </c>
      <c r="BF208" s="417">
        <v>0</v>
      </c>
      <c r="BG208" s="417">
        <v>0</v>
      </c>
      <c r="BH208" s="417">
        <v>0</v>
      </c>
      <c r="BI208" s="417">
        <v>0</v>
      </c>
      <c r="BJ208" s="417">
        <v>0</v>
      </c>
      <c r="BK208" s="417">
        <v>0</v>
      </c>
      <c r="BL208" s="417">
        <v>0</v>
      </c>
      <c r="BM208" s="417">
        <v>0</v>
      </c>
      <c r="BN208" s="417">
        <v>0</v>
      </c>
      <c r="BO208" s="417">
        <v>0</v>
      </c>
      <c r="BP208" s="417">
        <v>0</v>
      </c>
      <c r="BQ208" s="417">
        <v>0</v>
      </c>
      <c r="BR208" s="417">
        <v>0</v>
      </c>
      <c r="BS208" s="417">
        <v>0</v>
      </c>
      <c r="BT208" s="417">
        <v>0</v>
      </c>
      <c r="BU208" s="417">
        <v>0</v>
      </c>
      <c r="BV208" s="417">
        <v>0</v>
      </c>
      <c r="BW208" s="417">
        <v>1383014000</v>
      </c>
      <c r="BX208" s="417">
        <v>0</v>
      </c>
      <c r="BY208" s="417">
        <v>0</v>
      </c>
      <c r="BZ208" s="417">
        <v>0</v>
      </c>
      <c r="CA208" s="417">
        <v>0</v>
      </c>
      <c r="CB208" s="417">
        <v>0</v>
      </c>
      <c r="CC208" s="417">
        <v>0</v>
      </c>
      <c r="CD208" s="417">
        <v>0</v>
      </c>
      <c r="CE208" s="417">
        <v>0</v>
      </c>
      <c r="CF208" s="417">
        <v>0</v>
      </c>
      <c r="CG208" s="417">
        <v>0</v>
      </c>
      <c r="CH208" s="417">
        <v>0</v>
      </c>
      <c r="CI208" s="417">
        <v>0</v>
      </c>
      <c r="CJ208" s="417">
        <v>0</v>
      </c>
      <c r="CK208" s="417">
        <v>0</v>
      </c>
      <c r="CL208" s="417">
        <v>0</v>
      </c>
      <c r="CM208" s="420">
        <v>0</v>
      </c>
      <c r="CN208" s="420">
        <v>0</v>
      </c>
      <c r="CO208" s="420">
        <v>0</v>
      </c>
      <c r="CP208" s="420">
        <v>0</v>
      </c>
    </row>
    <row r="209" spans="1:95" s="440" customFormat="1" ht="99.95" customHeight="1" x14ac:dyDescent="0.25">
      <c r="A209" s="167">
        <v>19</v>
      </c>
      <c r="B209" s="167" t="s">
        <v>30</v>
      </c>
      <c r="C209" s="167">
        <v>1906</v>
      </c>
      <c r="D209" s="167" t="s">
        <v>1690</v>
      </c>
      <c r="E209" s="350" t="s">
        <v>33</v>
      </c>
      <c r="F209" s="167" t="s">
        <v>1691</v>
      </c>
      <c r="G209" s="368">
        <v>395</v>
      </c>
      <c r="H209" s="351" t="s">
        <v>1696</v>
      </c>
      <c r="I209" s="378" t="s">
        <v>2077</v>
      </c>
      <c r="J209" s="148">
        <v>100</v>
      </c>
      <c r="K209" s="352" t="s">
        <v>1916</v>
      </c>
      <c r="L209" s="352" t="s">
        <v>1916</v>
      </c>
      <c r="M209" s="353" t="s">
        <v>2006</v>
      </c>
      <c r="N209" s="378" t="s">
        <v>2077</v>
      </c>
      <c r="O209" s="148">
        <v>100</v>
      </c>
      <c r="P209" s="448">
        <v>2021004250590</v>
      </c>
      <c r="Q209" s="354" t="s">
        <v>1693</v>
      </c>
      <c r="R209" s="447">
        <v>1906029</v>
      </c>
      <c r="S209" s="158" t="s">
        <v>2062</v>
      </c>
      <c r="T209" s="355" t="s">
        <v>2063</v>
      </c>
      <c r="U209" s="355" t="s">
        <v>1664</v>
      </c>
      <c r="V209" s="148">
        <v>52</v>
      </c>
      <c r="W209" s="355" t="s">
        <v>2220</v>
      </c>
      <c r="X209" s="458" t="s">
        <v>1694</v>
      </c>
      <c r="Y209" s="148" t="s">
        <v>3869</v>
      </c>
      <c r="Z209" s="148" t="s">
        <v>3147</v>
      </c>
      <c r="AA209" s="367" t="s">
        <v>4043</v>
      </c>
      <c r="AB209" s="390" t="s">
        <v>1697</v>
      </c>
      <c r="AC209" s="378" t="s">
        <v>4050</v>
      </c>
      <c r="AD209" s="352" t="s">
        <v>1534</v>
      </c>
      <c r="AE209" s="352" t="s">
        <v>1537</v>
      </c>
      <c r="AF209" s="352" t="s">
        <v>1936</v>
      </c>
      <c r="AG209" s="368" t="s">
        <v>4052</v>
      </c>
      <c r="AH209" s="368" t="s">
        <v>4054</v>
      </c>
      <c r="AI209" s="468"/>
      <c r="AJ209" s="158">
        <v>6</v>
      </c>
      <c r="AK209" s="361" t="s">
        <v>1664</v>
      </c>
      <c r="AL209" s="461">
        <v>12</v>
      </c>
      <c r="AM209" s="453">
        <v>8</v>
      </c>
      <c r="AN209" s="366" t="b">
        <f t="shared" si="41"/>
        <v>1</v>
      </c>
      <c r="AO209" s="370">
        <v>3</v>
      </c>
      <c r="AP209" s="370">
        <v>3</v>
      </c>
      <c r="AQ209" s="376">
        <v>2</v>
      </c>
      <c r="AR209" s="376">
        <v>0</v>
      </c>
      <c r="AS209" s="372" t="s">
        <v>4060</v>
      </c>
      <c r="AT209" s="148" t="s">
        <v>4042</v>
      </c>
      <c r="AU209" s="439">
        <f t="shared" si="37"/>
        <v>75544516</v>
      </c>
      <c r="AV209" s="454">
        <f t="shared" si="38"/>
        <v>75544516</v>
      </c>
      <c r="AW209" s="455">
        <f t="shared" si="39"/>
        <v>0</v>
      </c>
      <c r="AX209" s="456">
        <f t="shared" si="40"/>
        <v>0</v>
      </c>
      <c r="AY209" s="457"/>
      <c r="AZ209" s="424">
        <v>75544516</v>
      </c>
      <c r="BA209" s="424">
        <v>0</v>
      </c>
      <c r="BB209" s="424">
        <v>0</v>
      </c>
      <c r="BC209" s="424">
        <v>0</v>
      </c>
      <c r="BD209" s="424">
        <v>0</v>
      </c>
      <c r="BE209" s="424">
        <v>0</v>
      </c>
      <c r="BF209" s="417">
        <v>0</v>
      </c>
      <c r="BG209" s="417">
        <v>0</v>
      </c>
      <c r="BH209" s="417">
        <v>0</v>
      </c>
      <c r="BI209" s="417">
        <v>0</v>
      </c>
      <c r="BJ209" s="417">
        <v>0</v>
      </c>
      <c r="BK209" s="417">
        <v>0</v>
      </c>
      <c r="BL209" s="417">
        <v>0</v>
      </c>
      <c r="BM209" s="417">
        <v>0</v>
      </c>
      <c r="BN209" s="417">
        <v>0</v>
      </c>
      <c r="BO209" s="417">
        <v>0</v>
      </c>
      <c r="BP209" s="417">
        <v>0</v>
      </c>
      <c r="BQ209" s="417">
        <v>0</v>
      </c>
      <c r="BR209" s="417">
        <v>0</v>
      </c>
      <c r="BS209" s="417">
        <v>0</v>
      </c>
      <c r="BT209" s="417">
        <v>0</v>
      </c>
      <c r="BU209" s="417">
        <v>0</v>
      </c>
      <c r="BV209" s="417">
        <v>0</v>
      </c>
      <c r="BW209" s="417">
        <v>0</v>
      </c>
      <c r="BX209" s="417">
        <v>0</v>
      </c>
      <c r="BY209" s="417">
        <v>0</v>
      </c>
      <c r="BZ209" s="417">
        <v>0</v>
      </c>
      <c r="CA209" s="417">
        <v>0</v>
      </c>
      <c r="CB209" s="417">
        <v>0</v>
      </c>
      <c r="CC209" s="417">
        <v>0</v>
      </c>
      <c r="CD209" s="417">
        <v>0</v>
      </c>
      <c r="CE209" s="417">
        <v>0</v>
      </c>
      <c r="CF209" s="417">
        <v>0</v>
      </c>
      <c r="CG209" s="417">
        <v>0</v>
      </c>
      <c r="CH209" s="417">
        <v>0</v>
      </c>
      <c r="CI209" s="417">
        <v>0</v>
      </c>
      <c r="CJ209" s="417">
        <v>0</v>
      </c>
      <c r="CK209" s="417">
        <v>0</v>
      </c>
      <c r="CL209" s="417">
        <v>0</v>
      </c>
      <c r="CM209" s="420">
        <v>0</v>
      </c>
      <c r="CN209" s="420">
        <v>0</v>
      </c>
      <c r="CO209" s="420">
        <v>0</v>
      </c>
      <c r="CP209" s="420">
        <v>0</v>
      </c>
    </row>
    <row r="210" spans="1:95" s="440" customFormat="1" ht="99.95" customHeight="1" x14ac:dyDescent="0.25">
      <c r="A210" s="167">
        <v>19</v>
      </c>
      <c r="B210" s="167" t="s">
        <v>30</v>
      </c>
      <c r="C210" s="167">
        <v>1906</v>
      </c>
      <c r="D210" s="167" t="s">
        <v>1690</v>
      </c>
      <c r="E210" s="350" t="s">
        <v>33</v>
      </c>
      <c r="F210" s="167" t="s">
        <v>1691</v>
      </c>
      <c r="G210" s="368">
        <v>395</v>
      </c>
      <c r="H210" s="351" t="s">
        <v>1696</v>
      </c>
      <c r="I210" s="378" t="s">
        <v>2077</v>
      </c>
      <c r="J210" s="148">
        <v>100</v>
      </c>
      <c r="K210" s="352" t="s">
        <v>1916</v>
      </c>
      <c r="L210" s="352" t="s">
        <v>1916</v>
      </c>
      <c r="M210" s="353" t="s">
        <v>2006</v>
      </c>
      <c r="N210" s="378" t="s">
        <v>2077</v>
      </c>
      <c r="O210" s="148">
        <v>100</v>
      </c>
      <c r="P210" s="448">
        <v>2021004250590</v>
      </c>
      <c r="Q210" s="354" t="s">
        <v>1693</v>
      </c>
      <c r="R210" s="447">
        <v>1906029</v>
      </c>
      <c r="S210" s="158" t="s">
        <v>2062</v>
      </c>
      <c r="T210" s="355" t="s">
        <v>2063</v>
      </c>
      <c r="U210" s="355" t="s">
        <v>1664</v>
      </c>
      <c r="V210" s="148">
        <v>52</v>
      </c>
      <c r="W210" s="355" t="s">
        <v>2220</v>
      </c>
      <c r="X210" s="458" t="s">
        <v>1694</v>
      </c>
      <c r="Y210" s="148" t="s">
        <v>3869</v>
      </c>
      <c r="Z210" s="148" t="s">
        <v>3147</v>
      </c>
      <c r="AA210" s="367" t="s">
        <v>4043</v>
      </c>
      <c r="AB210" s="390" t="s">
        <v>1701</v>
      </c>
      <c r="AC210" s="378" t="s">
        <v>4051</v>
      </c>
      <c r="AD210" s="352" t="s">
        <v>1534</v>
      </c>
      <c r="AE210" s="352" t="s">
        <v>1537</v>
      </c>
      <c r="AF210" s="352" t="s">
        <v>1936</v>
      </c>
      <c r="AG210" s="368" t="s">
        <v>4052</v>
      </c>
      <c r="AH210" s="368" t="s">
        <v>4054</v>
      </c>
      <c r="AI210" s="468"/>
      <c r="AJ210" s="158">
        <v>6</v>
      </c>
      <c r="AK210" s="361" t="s">
        <v>1664</v>
      </c>
      <c r="AL210" s="461">
        <v>12</v>
      </c>
      <c r="AM210" s="453">
        <v>8</v>
      </c>
      <c r="AN210" s="366" t="b">
        <f t="shared" si="41"/>
        <v>1</v>
      </c>
      <c r="AO210" s="370">
        <v>3</v>
      </c>
      <c r="AP210" s="370">
        <v>3</v>
      </c>
      <c r="AQ210" s="376">
        <v>2</v>
      </c>
      <c r="AR210" s="376">
        <v>0</v>
      </c>
      <c r="AS210" s="372" t="s">
        <v>4061</v>
      </c>
      <c r="AT210" s="148" t="s">
        <v>4042</v>
      </c>
      <c r="AU210" s="439">
        <f t="shared" si="37"/>
        <v>382397384</v>
      </c>
      <c r="AV210" s="454">
        <f t="shared" si="38"/>
        <v>382397384</v>
      </c>
      <c r="AW210" s="455">
        <f t="shared" si="39"/>
        <v>0</v>
      </c>
      <c r="AX210" s="456">
        <f t="shared" si="40"/>
        <v>0</v>
      </c>
      <c r="AY210" s="457"/>
      <c r="AZ210" s="424">
        <v>382397384</v>
      </c>
      <c r="BA210" s="424">
        <v>0</v>
      </c>
      <c r="BB210" s="424">
        <v>0</v>
      </c>
      <c r="BC210" s="424">
        <v>0</v>
      </c>
      <c r="BD210" s="424">
        <v>0</v>
      </c>
      <c r="BE210" s="424">
        <v>0</v>
      </c>
      <c r="BF210" s="417">
        <v>0</v>
      </c>
      <c r="BG210" s="417">
        <v>0</v>
      </c>
      <c r="BH210" s="417">
        <v>0</v>
      </c>
      <c r="BI210" s="417">
        <v>0</v>
      </c>
      <c r="BJ210" s="417">
        <v>0</v>
      </c>
      <c r="BK210" s="417">
        <v>0</v>
      </c>
      <c r="BL210" s="417">
        <v>0</v>
      </c>
      <c r="BM210" s="417">
        <v>0</v>
      </c>
      <c r="BN210" s="417">
        <v>0</v>
      </c>
      <c r="BO210" s="417">
        <v>0</v>
      </c>
      <c r="BP210" s="417">
        <v>0</v>
      </c>
      <c r="BQ210" s="417">
        <v>0</v>
      </c>
      <c r="BR210" s="417">
        <v>0</v>
      </c>
      <c r="BS210" s="417">
        <v>0</v>
      </c>
      <c r="BT210" s="417">
        <v>0</v>
      </c>
      <c r="BU210" s="417">
        <v>0</v>
      </c>
      <c r="BV210" s="417">
        <v>0</v>
      </c>
      <c r="BW210" s="417">
        <v>0</v>
      </c>
      <c r="BX210" s="417">
        <v>0</v>
      </c>
      <c r="BY210" s="417">
        <v>0</v>
      </c>
      <c r="BZ210" s="417">
        <v>0</v>
      </c>
      <c r="CA210" s="417">
        <v>0</v>
      </c>
      <c r="CB210" s="417">
        <v>0</v>
      </c>
      <c r="CC210" s="417">
        <v>0</v>
      </c>
      <c r="CD210" s="417">
        <v>0</v>
      </c>
      <c r="CE210" s="417">
        <v>0</v>
      </c>
      <c r="CF210" s="417">
        <v>0</v>
      </c>
      <c r="CG210" s="417">
        <v>0</v>
      </c>
      <c r="CH210" s="417">
        <v>0</v>
      </c>
      <c r="CI210" s="417">
        <v>0</v>
      </c>
      <c r="CJ210" s="417">
        <v>0</v>
      </c>
      <c r="CK210" s="417">
        <v>0</v>
      </c>
      <c r="CL210" s="417">
        <v>0</v>
      </c>
      <c r="CM210" s="420">
        <v>0</v>
      </c>
      <c r="CN210" s="420">
        <v>0</v>
      </c>
      <c r="CO210" s="420">
        <v>0</v>
      </c>
      <c r="CP210" s="420">
        <v>0</v>
      </c>
    </row>
    <row r="211" spans="1:95" s="440" customFormat="1" ht="99.95" customHeight="1" x14ac:dyDescent="0.25">
      <c r="A211" s="167">
        <v>19</v>
      </c>
      <c r="B211" s="167" t="s">
        <v>1722</v>
      </c>
      <c r="C211" s="167">
        <v>1906</v>
      </c>
      <c r="D211" s="167" t="s">
        <v>1727</v>
      </c>
      <c r="E211" s="350" t="s">
        <v>33</v>
      </c>
      <c r="F211" s="167" t="s">
        <v>34</v>
      </c>
      <c r="G211" s="368">
        <v>395</v>
      </c>
      <c r="H211" s="351" t="s">
        <v>1728</v>
      </c>
      <c r="I211" s="378" t="s">
        <v>2077</v>
      </c>
      <c r="J211" s="148">
        <v>100</v>
      </c>
      <c r="K211" s="352" t="s">
        <v>1916</v>
      </c>
      <c r="L211" s="352" t="s">
        <v>1916</v>
      </c>
      <c r="M211" s="353" t="s">
        <v>2006</v>
      </c>
      <c r="N211" s="378" t="s">
        <v>2077</v>
      </c>
      <c r="O211" s="148">
        <v>100</v>
      </c>
      <c r="P211" s="448">
        <v>2021004250589</v>
      </c>
      <c r="Q211" s="354" t="s">
        <v>1729</v>
      </c>
      <c r="R211" s="447">
        <v>1906029</v>
      </c>
      <c r="S211" s="158" t="s">
        <v>2057</v>
      </c>
      <c r="T211" s="355" t="s">
        <v>2058</v>
      </c>
      <c r="U211" s="355" t="s">
        <v>2059</v>
      </c>
      <c r="V211" s="148">
        <v>14</v>
      </c>
      <c r="W211" s="355" t="s">
        <v>2221</v>
      </c>
      <c r="X211" s="458" t="s">
        <v>1730</v>
      </c>
      <c r="Y211" s="148" t="s">
        <v>3841</v>
      </c>
      <c r="Z211" s="148" t="s">
        <v>2965</v>
      </c>
      <c r="AA211" s="367" t="s">
        <v>4043</v>
      </c>
      <c r="AB211" s="390" t="s">
        <v>2007</v>
      </c>
      <c r="AC211" s="378" t="s">
        <v>4062</v>
      </c>
      <c r="AD211" s="352" t="s">
        <v>1534</v>
      </c>
      <c r="AE211" s="352" t="s">
        <v>1537</v>
      </c>
      <c r="AF211" s="352" t="s">
        <v>1936</v>
      </c>
      <c r="AG211" s="368" t="s">
        <v>4065</v>
      </c>
      <c r="AH211" s="368" t="s">
        <v>4066</v>
      </c>
      <c r="AI211" s="468"/>
      <c r="AJ211" s="158">
        <v>6</v>
      </c>
      <c r="AK211" s="361" t="s">
        <v>1664</v>
      </c>
      <c r="AL211" s="461">
        <v>14</v>
      </c>
      <c r="AM211" s="453">
        <v>4</v>
      </c>
      <c r="AN211" s="366" t="b">
        <f t="shared" si="41"/>
        <v>1</v>
      </c>
      <c r="AO211" s="370">
        <v>1</v>
      </c>
      <c r="AP211" s="370">
        <v>3</v>
      </c>
      <c r="AQ211" s="352">
        <v>0</v>
      </c>
      <c r="AR211" s="352">
        <v>0</v>
      </c>
      <c r="AS211" s="378" t="s">
        <v>4067</v>
      </c>
      <c r="AT211" s="148" t="s">
        <v>4042</v>
      </c>
      <c r="AU211" s="439">
        <f t="shared" si="37"/>
        <v>228583200</v>
      </c>
      <c r="AV211" s="454">
        <f t="shared" si="38"/>
        <v>228583200</v>
      </c>
      <c r="AW211" s="455">
        <f t="shared" si="39"/>
        <v>0</v>
      </c>
      <c r="AX211" s="456">
        <f t="shared" si="40"/>
        <v>0</v>
      </c>
      <c r="AY211" s="457"/>
      <c r="AZ211" s="424">
        <v>228583200</v>
      </c>
      <c r="BA211" s="424">
        <v>0</v>
      </c>
      <c r="BB211" s="424">
        <v>0</v>
      </c>
      <c r="BC211" s="424">
        <v>0</v>
      </c>
      <c r="BD211" s="424">
        <v>0</v>
      </c>
      <c r="BE211" s="424">
        <v>0</v>
      </c>
      <c r="BF211" s="417">
        <v>0</v>
      </c>
      <c r="BG211" s="417">
        <v>0</v>
      </c>
      <c r="BH211" s="417">
        <v>0</v>
      </c>
      <c r="BI211" s="417">
        <v>0</v>
      </c>
      <c r="BJ211" s="417">
        <v>0</v>
      </c>
      <c r="BK211" s="417">
        <v>0</v>
      </c>
      <c r="BL211" s="417">
        <v>0</v>
      </c>
      <c r="BM211" s="417">
        <v>0</v>
      </c>
      <c r="BN211" s="417">
        <v>0</v>
      </c>
      <c r="BO211" s="417">
        <v>0</v>
      </c>
      <c r="BP211" s="417">
        <v>0</v>
      </c>
      <c r="BQ211" s="417">
        <v>0</v>
      </c>
      <c r="BR211" s="417">
        <v>0</v>
      </c>
      <c r="BS211" s="417">
        <v>0</v>
      </c>
      <c r="BT211" s="417">
        <v>0</v>
      </c>
      <c r="BU211" s="417">
        <v>0</v>
      </c>
      <c r="BV211" s="417">
        <v>0</v>
      </c>
      <c r="BW211" s="417">
        <v>0</v>
      </c>
      <c r="BX211" s="417">
        <v>0</v>
      </c>
      <c r="BY211" s="417">
        <v>0</v>
      </c>
      <c r="BZ211" s="417">
        <v>0</v>
      </c>
      <c r="CA211" s="417">
        <v>0</v>
      </c>
      <c r="CB211" s="417">
        <v>0</v>
      </c>
      <c r="CC211" s="417">
        <v>0</v>
      </c>
      <c r="CD211" s="417">
        <v>0</v>
      </c>
      <c r="CE211" s="417">
        <v>0</v>
      </c>
      <c r="CF211" s="417">
        <v>0</v>
      </c>
      <c r="CG211" s="417">
        <v>0</v>
      </c>
      <c r="CH211" s="417">
        <v>0</v>
      </c>
      <c r="CI211" s="417">
        <v>0</v>
      </c>
      <c r="CJ211" s="417">
        <v>0</v>
      </c>
      <c r="CK211" s="417">
        <v>0</v>
      </c>
      <c r="CL211" s="417">
        <v>0</v>
      </c>
      <c r="CM211" s="420">
        <v>0</v>
      </c>
      <c r="CN211" s="420">
        <v>0</v>
      </c>
      <c r="CO211" s="420">
        <v>0</v>
      </c>
      <c r="CP211" s="420">
        <v>0</v>
      </c>
    </row>
    <row r="212" spans="1:95" ht="99.95" customHeight="1" x14ac:dyDescent="0.25">
      <c r="A212" s="167">
        <v>19</v>
      </c>
      <c r="B212" s="167" t="s">
        <v>1722</v>
      </c>
      <c r="C212" s="167">
        <v>1906</v>
      </c>
      <c r="D212" s="167" t="s">
        <v>1727</v>
      </c>
      <c r="E212" s="350" t="s">
        <v>33</v>
      </c>
      <c r="F212" s="167" t="s">
        <v>34</v>
      </c>
      <c r="G212" s="368">
        <v>395</v>
      </c>
      <c r="H212" s="351" t="s">
        <v>1728</v>
      </c>
      <c r="I212" s="378" t="s">
        <v>2077</v>
      </c>
      <c r="J212" s="148">
        <v>100</v>
      </c>
      <c r="K212" s="352" t="s">
        <v>1916</v>
      </c>
      <c r="L212" s="352" t="s">
        <v>1916</v>
      </c>
      <c r="M212" s="353" t="s">
        <v>2006</v>
      </c>
      <c r="N212" s="378" t="s">
        <v>2077</v>
      </c>
      <c r="O212" s="148">
        <v>100</v>
      </c>
      <c r="P212" s="450">
        <v>2021004250589</v>
      </c>
      <c r="Q212" s="357" t="s">
        <v>1729</v>
      </c>
      <c r="R212" s="370">
        <v>1906029</v>
      </c>
      <c r="S212" s="158" t="s">
        <v>2057</v>
      </c>
      <c r="T212" s="355" t="s">
        <v>2058</v>
      </c>
      <c r="U212" s="355" t="s">
        <v>2059</v>
      </c>
      <c r="V212" s="148">
        <v>14</v>
      </c>
      <c r="W212" s="355" t="s">
        <v>2221</v>
      </c>
      <c r="X212" s="458" t="s">
        <v>1730</v>
      </c>
      <c r="Y212" s="148" t="s">
        <v>3841</v>
      </c>
      <c r="Z212" s="148" t="s">
        <v>2965</v>
      </c>
      <c r="AA212" s="367" t="s">
        <v>4043</v>
      </c>
      <c r="AB212" s="390" t="s">
        <v>1731</v>
      </c>
      <c r="AC212" s="378" t="s">
        <v>4063</v>
      </c>
      <c r="AD212" s="352" t="s">
        <v>1534</v>
      </c>
      <c r="AE212" s="352" t="s">
        <v>1537</v>
      </c>
      <c r="AF212" s="352" t="s">
        <v>1936</v>
      </c>
      <c r="AG212" s="368" t="s">
        <v>4065</v>
      </c>
      <c r="AH212" s="368" t="s">
        <v>4066</v>
      </c>
      <c r="AI212" s="468"/>
      <c r="AJ212" s="158">
        <v>6</v>
      </c>
      <c r="AK212" s="363" t="s">
        <v>1666</v>
      </c>
      <c r="AL212" s="461">
        <v>100</v>
      </c>
      <c r="AM212" s="453">
        <v>50</v>
      </c>
      <c r="AN212" s="366" t="b">
        <f t="shared" si="41"/>
        <v>1</v>
      </c>
      <c r="AO212" s="370">
        <v>25</v>
      </c>
      <c r="AP212" s="370">
        <v>25</v>
      </c>
      <c r="AQ212" s="352">
        <v>0</v>
      </c>
      <c r="AR212" s="352">
        <v>0</v>
      </c>
      <c r="AS212" s="378" t="s">
        <v>4068</v>
      </c>
      <c r="AT212" s="148" t="s">
        <v>4042</v>
      </c>
      <c r="AU212" s="439">
        <f t="shared" si="37"/>
        <v>186903856</v>
      </c>
      <c r="AV212" s="454">
        <f t="shared" si="38"/>
        <v>186903856</v>
      </c>
      <c r="AW212" s="455">
        <f t="shared" si="39"/>
        <v>0</v>
      </c>
      <c r="AX212" s="456">
        <f t="shared" si="40"/>
        <v>0</v>
      </c>
      <c r="AY212" s="457"/>
      <c r="AZ212" s="424">
        <v>186903856</v>
      </c>
      <c r="BA212" s="424">
        <v>0</v>
      </c>
      <c r="BB212" s="424">
        <v>0</v>
      </c>
      <c r="BC212" s="424">
        <v>0</v>
      </c>
      <c r="BD212" s="424">
        <v>0</v>
      </c>
      <c r="BE212" s="424">
        <v>0</v>
      </c>
      <c r="BF212" s="417">
        <v>0</v>
      </c>
      <c r="BG212" s="417">
        <v>0</v>
      </c>
      <c r="BH212" s="417">
        <v>0</v>
      </c>
      <c r="BI212" s="417">
        <v>0</v>
      </c>
      <c r="BJ212" s="417">
        <v>0</v>
      </c>
      <c r="BK212" s="417">
        <v>0</v>
      </c>
      <c r="BL212" s="417">
        <v>0</v>
      </c>
      <c r="BM212" s="417">
        <v>0</v>
      </c>
      <c r="BN212" s="417">
        <v>0</v>
      </c>
      <c r="BO212" s="417">
        <v>0</v>
      </c>
      <c r="BP212" s="417">
        <v>0</v>
      </c>
      <c r="BQ212" s="417">
        <v>0</v>
      </c>
      <c r="BR212" s="417">
        <v>0</v>
      </c>
      <c r="BS212" s="417">
        <v>0</v>
      </c>
      <c r="BT212" s="417">
        <v>0</v>
      </c>
      <c r="BU212" s="417">
        <v>0</v>
      </c>
      <c r="BV212" s="417">
        <v>0</v>
      </c>
      <c r="BW212" s="417">
        <v>0</v>
      </c>
      <c r="BX212" s="417">
        <v>0</v>
      </c>
      <c r="BY212" s="417">
        <v>0</v>
      </c>
      <c r="BZ212" s="417">
        <v>0</v>
      </c>
      <c r="CA212" s="417">
        <v>0</v>
      </c>
      <c r="CB212" s="417">
        <v>0</v>
      </c>
      <c r="CC212" s="417">
        <v>0</v>
      </c>
      <c r="CD212" s="417">
        <v>0</v>
      </c>
      <c r="CE212" s="417">
        <v>0</v>
      </c>
      <c r="CF212" s="417">
        <v>0</v>
      </c>
      <c r="CG212" s="417">
        <v>0</v>
      </c>
      <c r="CH212" s="417">
        <v>0</v>
      </c>
      <c r="CI212" s="417">
        <v>0</v>
      </c>
      <c r="CJ212" s="417">
        <v>0</v>
      </c>
      <c r="CK212" s="417">
        <v>0</v>
      </c>
      <c r="CL212" s="417">
        <v>0</v>
      </c>
      <c r="CM212" s="420">
        <v>0</v>
      </c>
      <c r="CN212" s="420">
        <v>0</v>
      </c>
      <c r="CO212" s="420">
        <v>0</v>
      </c>
      <c r="CP212" s="420">
        <v>0</v>
      </c>
      <c r="CQ212" s="141"/>
    </row>
    <row r="213" spans="1:95" ht="99.95" customHeight="1" x14ac:dyDescent="0.25">
      <c r="A213" s="167">
        <v>19</v>
      </c>
      <c r="B213" s="167" t="s">
        <v>1722</v>
      </c>
      <c r="C213" s="167">
        <v>1906</v>
      </c>
      <c r="D213" s="167" t="s">
        <v>1727</v>
      </c>
      <c r="E213" s="350" t="s">
        <v>33</v>
      </c>
      <c r="F213" s="167" t="s">
        <v>34</v>
      </c>
      <c r="G213" s="368">
        <v>395</v>
      </c>
      <c r="H213" s="351" t="s">
        <v>1728</v>
      </c>
      <c r="I213" s="378" t="s">
        <v>2077</v>
      </c>
      <c r="J213" s="148">
        <v>100</v>
      </c>
      <c r="K213" s="352" t="s">
        <v>1916</v>
      </c>
      <c r="L213" s="352" t="s">
        <v>1916</v>
      </c>
      <c r="M213" s="353" t="s">
        <v>2006</v>
      </c>
      <c r="N213" s="378" t="s">
        <v>2077</v>
      </c>
      <c r="O213" s="148">
        <v>100</v>
      </c>
      <c r="P213" s="450">
        <v>2021004250589</v>
      </c>
      <c r="Q213" s="357" t="s">
        <v>1729</v>
      </c>
      <c r="R213" s="370">
        <v>1906029</v>
      </c>
      <c r="S213" s="158" t="s">
        <v>2057</v>
      </c>
      <c r="T213" s="355" t="s">
        <v>2058</v>
      </c>
      <c r="U213" s="355" t="s">
        <v>2059</v>
      </c>
      <c r="V213" s="148">
        <v>14</v>
      </c>
      <c r="W213" s="355" t="s">
        <v>2221</v>
      </c>
      <c r="X213" s="458" t="s">
        <v>1730</v>
      </c>
      <c r="Y213" s="373"/>
      <c r="Z213" s="373"/>
      <c r="AA213" s="367" t="s">
        <v>4043</v>
      </c>
      <c r="AB213" s="390" t="s">
        <v>2008</v>
      </c>
      <c r="AC213" s="432"/>
      <c r="AD213" s="396"/>
      <c r="AE213" s="396"/>
      <c r="AF213" s="396" t="s">
        <v>1926</v>
      </c>
      <c r="AG213" s="374"/>
      <c r="AH213" s="374"/>
      <c r="AI213" s="468"/>
      <c r="AJ213" s="158">
        <v>6</v>
      </c>
      <c r="AK213" s="361" t="s">
        <v>1664</v>
      </c>
      <c r="AL213" s="461">
        <v>14</v>
      </c>
      <c r="AM213" s="453">
        <v>0</v>
      </c>
      <c r="AN213" s="366" t="b">
        <f t="shared" si="41"/>
        <v>1</v>
      </c>
      <c r="AO213" s="370">
        <v>0</v>
      </c>
      <c r="AP213" s="370">
        <v>0</v>
      </c>
      <c r="AQ213" s="352">
        <v>0</v>
      </c>
      <c r="AR213" s="352">
        <v>0</v>
      </c>
      <c r="AS213" s="432"/>
      <c r="AT213" s="148" t="s">
        <v>4042</v>
      </c>
      <c r="AU213" s="439">
        <f t="shared" si="37"/>
        <v>0</v>
      </c>
      <c r="AV213" s="454">
        <f t="shared" si="38"/>
        <v>0</v>
      </c>
      <c r="AW213" s="455">
        <f t="shared" si="39"/>
        <v>0</v>
      </c>
      <c r="AX213" s="456">
        <f t="shared" si="40"/>
        <v>0</v>
      </c>
      <c r="AY213" s="457"/>
      <c r="AZ213" s="424">
        <v>0</v>
      </c>
      <c r="BA213" s="424">
        <v>0</v>
      </c>
      <c r="BB213" s="424">
        <v>0</v>
      </c>
      <c r="BC213" s="424">
        <v>0</v>
      </c>
      <c r="BD213" s="424">
        <v>0</v>
      </c>
      <c r="BE213" s="424">
        <v>0</v>
      </c>
      <c r="BF213" s="417">
        <v>0</v>
      </c>
      <c r="BG213" s="417">
        <v>0</v>
      </c>
      <c r="BH213" s="417">
        <v>0</v>
      </c>
      <c r="BI213" s="417">
        <v>0</v>
      </c>
      <c r="BJ213" s="417">
        <v>0</v>
      </c>
      <c r="BK213" s="417">
        <v>0</v>
      </c>
      <c r="BL213" s="417">
        <v>0</v>
      </c>
      <c r="BM213" s="417">
        <v>0</v>
      </c>
      <c r="BN213" s="417">
        <v>0</v>
      </c>
      <c r="BO213" s="417">
        <v>0</v>
      </c>
      <c r="BP213" s="417">
        <v>0</v>
      </c>
      <c r="BQ213" s="417">
        <v>0</v>
      </c>
      <c r="BR213" s="417">
        <v>0</v>
      </c>
      <c r="BS213" s="417">
        <v>0</v>
      </c>
      <c r="BT213" s="417">
        <v>0</v>
      </c>
      <c r="BU213" s="417">
        <v>0</v>
      </c>
      <c r="BV213" s="417">
        <v>0</v>
      </c>
      <c r="BW213" s="417">
        <v>0</v>
      </c>
      <c r="BX213" s="417">
        <v>0</v>
      </c>
      <c r="BY213" s="417">
        <v>0</v>
      </c>
      <c r="BZ213" s="417">
        <v>0</v>
      </c>
      <c r="CA213" s="417">
        <v>0</v>
      </c>
      <c r="CB213" s="417">
        <v>0</v>
      </c>
      <c r="CC213" s="417">
        <v>0</v>
      </c>
      <c r="CD213" s="417">
        <v>0</v>
      </c>
      <c r="CE213" s="417">
        <v>0</v>
      </c>
      <c r="CF213" s="417">
        <v>0</v>
      </c>
      <c r="CG213" s="417">
        <v>0</v>
      </c>
      <c r="CH213" s="417">
        <v>0</v>
      </c>
      <c r="CI213" s="417">
        <v>0</v>
      </c>
      <c r="CJ213" s="417">
        <v>0</v>
      </c>
      <c r="CK213" s="417">
        <v>0</v>
      </c>
      <c r="CL213" s="417">
        <v>0</v>
      </c>
      <c r="CM213" s="420">
        <v>0</v>
      </c>
      <c r="CN213" s="420">
        <v>0</v>
      </c>
      <c r="CO213" s="420">
        <v>0</v>
      </c>
      <c r="CP213" s="420">
        <v>0</v>
      </c>
    </row>
    <row r="214" spans="1:95" ht="99.95" customHeight="1" x14ac:dyDescent="0.25">
      <c r="A214" s="167">
        <v>19</v>
      </c>
      <c r="B214" s="167" t="s">
        <v>1722</v>
      </c>
      <c r="C214" s="167">
        <v>1906</v>
      </c>
      <c r="D214" s="167" t="s">
        <v>1727</v>
      </c>
      <c r="E214" s="350" t="s">
        <v>33</v>
      </c>
      <c r="F214" s="167" t="s">
        <v>34</v>
      </c>
      <c r="G214" s="368">
        <v>395</v>
      </c>
      <c r="H214" s="351" t="s">
        <v>1728</v>
      </c>
      <c r="I214" s="378" t="s">
        <v>2077</v>
      </c>
      <c r="J214" s="148">
        <v>100</v>
      </c>
      <c r="K214" s="352" t="s">
        <v>1916</v>
      </c>
      <c r="L214" s="352" t="s">
        <v>1916</v>
      </c>
      <c r="M214" s="353" t="s">
        <v>2006</v>
      </c>
      <c r="N214" s="378" t="s">
        <v>2077</v>
      </c>
      <c r="O214" s="148">
        <v>100</v>
      </c>
      <c r="P214" s="450">
        <v>2021004250589</v>
      </c>
      <c r="Q214" s="357" t="s">
        <v>1729</v>
      </c>
      <c r="R214" s="370">
        <v>1906029</v>
      </c>
      <c r="S214" s="158" t="s">
        <v>2057</v>
      </c>
      <c r="T214" s="355" t="s">
        <v>2058</v>
      </c>
      <c r="U214" s="355" t="s">
        <v>2059</v>
      </c>
      <c r="V214" s="148">
        <v>14</v>
      </c>
      <c r="W214" s="355" t="s">
        <v>2221</v>
      </c>
      <c r="X214" s="458" t="s">
        <v>1730</v>
      </c>
      <c r="Y214" s="148" t="s">
        <v>3841</v>
      </c>
      <c r="Z214" s="148" t="s">
        <v>2965</v>
      </c>
      <c r="AA214" s="367" t="s">
        <v>4043</v>
      </c>
      <c r="AB214" s="390" t="s">
        <v>2009</v>
      </c>
      <c r="AC214" s="378" t="s">
        <v>4064</v>
      </c>
      <c r="AD214" s="352" t="s">
        <v>1534</v>
      </c>
      <c r="AE214" s="352" t="s">
        <v>1537</v>
      </c>
      <c r="AF214" s="352" t="s">
        <v>1936</v>
      </c>
      <c r="AG214" s="368" t="s">
        <v>4065</v>
      </c>
      <c r="AH214" s="368" t="s">
        <v>4066</v>
      </c>
      <c r="AI214" s="468"/>
      <c r="AJ214" s="158">
        <v>6</v>
      </c>
      <c r="AK214" s="361" t="s">
        <v>1664</v>
      </c>
      <c r="AL214" s="461">
        <v>12</v>
      </c>
      <c r="AM214" s="453">
        <v>6</v>
      </c>
      <c r="AN214" s="366" t="b">
        <f t="shared" si="41"/>
        <v>1</v>
      </c>
      <c r="AO214" s="370">
        <v>3</v>
      </c>
      <c r="AP214" s="370">
        <v>3</v>
      </c>
      <c r="AQ214" s="352">
        <v>0</v>
      </c>
      <c r="AR214" s="352">
        <v>0</v>
      </c>
      <c r="AS214" s="378" t="s">
        <v>4069</v>
      </c>
      <c r="AT214" s="148" t="s">
        <v>4042</v>
      </c>
      <c r="AU214" s="439">
        <f t="shared" si="37"/>
        <v>95554088</v>
      </c>
      <c r="AV214" s="454">
        <f t="shared" si="38"/>
        <v>95554088</v>
      </c>
      <c r="AW214" s="455">
        <f t="shared" si="39"/>
        <v>0</v>
      </c>
      <c r="AX214" s="456">
        <f t="shared" si="40"/>
        <v>0</v>
      </c>
      <c r="AY214" s="457"/>
      <c r="AZ214" s="424">
        <v>95554088</v>
      </c>
      <c r="BA214" s="424">
        <v>0</v>
      </c>
      <c r="BB214" s="424">
        <v>0</v>
      </c>
      <c r="BC214" s="424">
        <v>0</v>
      </c>
      <c r="BD214" s="424">
        <v>0</v>
      </c>
      <c r="BE214" s="424">
        <v>0</v>
      </c>
      <c r="BF214" s="417">
        <v>0</v>
      </c>
      <c r="BG214" s="417">
        <v>0</v>
      </c>
      <c r="BH214" s="417">
        <v>0</v>
      </c>
      <c r="BI214" s="417">
        <v>0</v>
      </c>
      <c r="BJ214" s="417">
        <v>0</v>
      </c>
      <c r="BK214" s="417">
        <v>0</v>
      </c>
      <c r="BL214" s="417">
        <v>0</v>
      </c>
      <c r="BM214" s="417">
        <v>0</v>
      </c>
      <c r="BN214" s="417">
        <v>0</v>
      </c>
      <c r="BO214" s="417">
        <v>0</v>
      </c>
      <c r="BP214" s="417">
        <v>0</v>
      </c>
      <c r="BQ214" s="417">
        <v>0</v>
      </c>
      <c r="BR214" s="417">
        <v>0</v>
      </c>
      <c r="BS214" s="417">
        <v>0</v>
      </c>
      <c r="BT214" s="417">
        <v>0</v>
      </c>
      <c r="BU214" s="417">
        <v>0</v>
      </c>
      <c r="BV214" s="417">
        <v>0</v>
      </c>
      <c r="BW214" s="417">
        <v>0</v>
      </c>
      <c r="BX214" s="417">
        <v>0</v>
      </c>
      <c r="BY214" s="417">
        <v>0</v>
      </c>
      <c r="BZ214" s="417">
        <v>0</v>
      </c>
      <c r="CA214" s="417">
        <v>0</v>
      </c>
      <c r="CB214" s="417">
        <v>0</v>
      </c>
      <c r="CC214" s="417">
        <v>0</v>
      </c>
      <c r="CD214" s="417">
        <v>0</v>
      </c>
      <c r="CE214" s="417">
        <v>0</v>
      </c>
      <c r="CF214" s="417">
        <v>0</v>
      </c>
      <c r="CG214" s="417">
        <v>0</v>
      </c>
      <c r="CH214" s="417">
        <v>0</v>
      </c>
      <c r="CI214" s="417">
        <v>0</v>
      </c>
      <c r="CJ214" s="417">
        <v>0</v>
      </c>
      <c r="CK214" s="417">
        <v>0</v>
      </c>
      <c r="CL214" s="417">
        <v>0</v>
      </c>
      <c r="CM214" s="420">
        <v>0</v>
      </c>
      <c r="CN214" s="420">
        <v>0</v>
      </c>
      <c r="CO214" s="420">
        <v>0</v>
      </c>
      <c r="CP214" s="420">
        <v>0</v>
      </c>
    </row>
    <row r="215" spans="1:95" ht="99.95" customHeight="1" x14ac:dyDescent="0.25">
      <c r="A215" s="167">
        <v>45</v>
      </c>
      <c r="B215" s="167" t="s">
        <v>548</v>
      </c>
      <c r="C215" s="167">
        <v>4599</v>
      </c>
      <c r="D215" s="167" t="s">
        <v>1739</v>
      </c>
      <c r="E215" s="350" t="s">
        <v>1740</v>
      </c>
      <c r="F215" s="167" t="s">
        <v>551</v>
      </c>
      <c r="G215" s="368">
        <v>396</v>
      </c>
      <c r="H215" s="351" t="s">
        <v>1746</v>
      </c>
      <c r="I215" s="378" t="s">
        <v>2077</v>
      </c>
      <c r="J215" s="148">
        <v>100</v>
      </c>
      <c r="K215" s="352" t="s">
        <v>1916</v>
      </c>
      <c r="L215" s="352" t="s">
        <v>1916</v>
      </c>
      <c r="M215" s="353" t="s">
        <v>1746</v>
      </c>
      <c r="N215" s="378" t="s">
        <v>2077</v>
      </c>
      <c r="O215" s="148">
        <v>100</v>
      </c>
      <c r="P215" s="450">
        <v>2021004250579</v>
      </c>
      <c r="Q215" s="357" t="s">
        <v>1742</v>
      </c>
      <c r="R215" s="370">
        <v>4599031</v>
      </c>
      <c r="S215" s="158" t="s">
        <v>2043</v>
      </c>
      <c r="T215" s="355" t="s">
        <v>2044</v>
      </c>
      <c r="U215" s="355" t="s">
        <v>2042</v>
      </c>
      <c r="V215" s="148">
        <v>151</v>
      </c>
      <c r="W215" s="355" t="s">
        <v>2222</v>
      </c>
      <c r="X215" s="458" t="s">
        <v>1743</v>
      </c>
      <c r="Y215" s="373"/>
      <c r="Z215" s="373"/>
      <c r="AA215" s="370" t="s">
        <v>4114</v>
      </c>
      <c r="AB215" s="358" t="s">
        <v>1749</v>
      </c>
      <c r="AC215" s="432"/>
      <c r="AD215" s="352" t="s">
        <v>1534</v>
      </c>
      <c r="AE215" s="352" t="s">
        <v>1999</v>
      </c>
      <c r="AF215" s="352" t="s">
        <v>1936</v>
      </c>
      <c r="AG215" s="368" t="s">
        <v>4115</v>
      </c>
      <c r="AH215" s="368" t="s">
        <v>4116</v>
      </c>
      <c r="AI215" s="468"/>
      <c r="AJ215" s="158">
        <v>6</v>
      </c>
      <c r="AK215" s="363" t="s">
        <v>1666</v>
      </c>
      <c r="AL215" s="461">
        <v>100</v>
      </c>
      <c r="AM215" s="453">
        <f>SUBTOTAL(9,AO215:AR215)</f>
        <v>100</v>
      </c>
      <c r="AN215" s="366" t="b">
        <f t="shared" si="41"/>
        <v>1</v>
      </c>
      <c r="AO215" s="370">
        <v>50</v>
      </c>
      <c r="AP215" s="370">
        <v>50</v>
      </c>
      <c r="AQ215" s="352">
        <v>0</v>
      </c>
      <c r="AR215" s="352">
        <v>0</v>
      </c>
      <c r="AS215" s="377"/>
      <c r="AT215" s="148" t="s">
        <v>4042</v>
      </c>
      <c r="AU215" s="439">
        <f t="shared" si="37"/>
        <v>0</v>
      </c>
      <c r="AV215" s="454">
        <f t="shared" si="38"/>
        <v>0</v>
      </c>
      <c r="AW215" s="455">
        <f t="shared" si="39"/>
        <v>0</v>
      </c>
      <c r="AX215" s="456">
        <f t="shared" si="40"/>
        <v>0</v>
      </c>
      <c r="AY215" s="457"/>
      <c r="AZ215" s="424">
        <v>0</v>
      </c>
      <c r="BA215" s="424">
        <v>0</v>
      </c>
      <c r="BB215" s="424">
        <v>0</v>
      </c>
      <c r="BC215" s="424">
        <v>0</v>
      </c>
      <c r="BD215" s="424">
        <v>0</v>
      </c>
      <c r="BE215" s="424">
        <v>0</v>
      </c>
      <c r="BF215" s="417">
        <v>0</v>
      </c>
      <c r="BG215" s="417">
        <v>0</v>
      </c>
      <c r="BH215" s="417">
        <v>0</v>
      </c>
      <c r="BI215" s="417">
        <v>0</v>
      </c>
      <c r="BJ215" s="417">
        <v>0</v>
      </c>
      <c r="BK215" s="417">
        <v>0</v>
      </c>
      <c r="BL215" s="417">
        <v>0</v>
      </c>
      <c r="BM215" s="417">
        <v>0</v>
      </c>
      <c r="BN215" s="417">
        <v>0</v>
      </c>
      <c r="BO215" s="417">
        <v>0</v>
      </c>
      <c r="BP215" s="417">
        <v>0</v>
      </c>
      <c r="BQ215" s="417">
        <v>0</v>
      </c>
      <c r="BR215" s="417">
        <v>0</v>
      </c>
      <c r="BS215" s="417">
        <v>0</v>
      </c>
      <c r="BT215" s="417">
        <v>0</v>
      </c>
      <c r="BU215" s="417">
        <v>0</v>
      </c>
      <c r="BV215" s="417">
        <v>0</v>
      </c>
      <c r="BW215" s="417">
        <v>0</v>
      </c>
      <c r="BX215" s="417">
        <v>0</v>
      </c>
      <c r="BY215" s="417">
        <v>0</v>
      </c>
      <c r="BZ215" s="417">
        <v>0</v>
      </c>
      <c r="CA215" s="417">
        <v>0</v>
      </c>
      <c r="CB215" s="417">
        <v>0</v>
      </c>
      <c r="CC215" s="417">
        <v>0</v>
      </c>
      <c r="CD215" s="417">
        <v>0</v>
      </c>
      <c r="CE215" s="417">
        <v>0</v>
      </c>
      <c r="CF215" s="417">
        <v>0</v>
      </c>
      <c r="CG215" s="417">
        <v>0</v>
      </c>
      <c r="CH215" s="417">
        <v>0</v>
      </c>
      <c r="CI215" s="417">
        <v>0</v>
      </c>
      <c r="CJ215" s="417">
        <v>0</v>
      </c>
      <c r="CK215" s="417">
        <v>0</v>
      </c>
      <c r="CL215" s="417">
        <v>0</v>
      </c>
      <c r="CM215" s="420">
        <v>0</v>
      </c>
      <c r="CN215" s="420">
        <v>0</v>
      </c>
      <c r="CO215" s="420">
        <v>0</v>
      </c>
      <c r="CP215" s="420">
        <v>0</v>
      </c>
    </row>
    <row r="216" spans="1:95" ht="99.95" customHeight="1" x14ac:dyDescent="0.25">
      <c r="A216" s="167">
        <v>45</v>
      </c>
      <c r="B216" s="167" t="s">
        <v>548</v>
      </c>
      <c r="C216" s="167">
        <v>4599</v>
      </c>
      <c r="D216" s="167" t="s">
        <v>1739</v>
      </c>
      <c r="E216" s="350" t="s">
        <v>1740</v>
      </c>
      <c r="F216" s="167" t="s">
        <v>551</v>
      </c>
      <c r="G216" s="368">
        <v>396</v>
      </c>
      <c r="H216" s="351" t="s">
        <v>1746</v>
      </c>
      <c r="I216" s="378" t="s">
        <v>2077</v>
      </c>
      <c r="J216" s="148">
        <v>100</v>
      </c>
      <c r="K216" s="352" t="s">
        <v>1916</v>
      </c>
      <c r="L216" s="352" t="s">
        <v>1916</v>
      </c>
      <c r="M216" s="353" t="s">
        <v>1746</v>
      </c>
      <c r="N216" s="378" t="s">
        <v>2077</v>
      </c>
      <c r="O216" s="148">
        <v>100</v>
      </c>
      <c r="P216" s="450">
        <v>2021004250579</v>
      </c>
      <c r="Q216" s="357" t="s">
        <v>1742</v>
      </c>
      <c r="R216" s="370">
        <v>4599031</v>
      </c>
      <c r="S216" s="158" t="s">
        <v>2043</v>
      </c>
      <c r="T216" s="355" t="s">
        <v>2044</v>
      </c>
      <c r="U216" s="355" t="s">
        <v>2042</v>
      </c>
      <c r="V216" s="148">
        <v>151</v>
      </c>
      <c r="W216" s="355" t="s">
        <v>2222</v>
      </c>
      <c r="X216" s="458" t="s">
        <v>1743</v>
      </c>
      <c r="Y216" s="148" t="s">
        <v>4022</v>
      </c>
      <c r="Z216" s="148" t="s">
        <v>3987</v>
      </c>
      <c r="AA216" s="370" t="s">
        <v>4114</v>
      </c>
      <c r="AB216" s="358" t="s">
        <v>1750</v>
      </c>
      <c r="AC216" s="378" t="s">
        <v>4109</v>
      </c>
      <c r="AD216" s="352" t="s">
        <v>1534</v>
      </c>
      <c r="AE216" s="352" t="s">
        <v>1999</v>
      </c>
      <c r="AF216" s="352" t="s">
        <v>1936</v>
      </c>
      <c r="AG216" s="368" t="s">
        <v>4111</v>
      </c>
      <c r="AH216" s="368" t="s">
        <v>4112</v>
      </c>
      <c r="AI216" s="468"/>
      <c r="AJ216" s="158">
        <v>6</v>
      </c>
      <c r="AK216" s="361" t="s">
        <v>1664</v>
      </c>
      <c r="AL216" s="461">
        <v>140</v>
      </c>
      <c r="AM216" s="453">
        <f>SUBTOTAL(9,AO216:AR216)</f>
        <v>104</v>
      </c>
      <c r="AN216" s="366" t="b">
        <f t="shared" si="41"/>
        <v>1</v>
      </c>
      <c r="AO216" s="370">
        <v>52</v>
      </c>
      <c r="AP216" s="370">
        <v>52</v>
      </c>
      <c r="AQ216" s="352">
        <v>0</v>
      </c>
      <c r="AR216" s="352">
        <v>0</v>
      </c>
      <c r="AS216" s="372" t="s">
        <v>4117</v>
      </c>
      <c r="AT216" s="148" t="s">
        <v>4042</v>
      </c>
      <c r="AU216" s="439">
        <f t="shared" si="37"/>
        <v>80000000</v>
      </c>
      <c r="AV216" s="454">
        <f t="shared" si="38"/>
        <v>80000000</v>
      </c>
      <c r="AW216" s="455">
        <f t="shared" si="39"/>
        <v>0</v>
      </c>
      <c r="AX216" s="456">
        <f t="shared" si="40"/>
        <v>0</v>
      </c>
      <c r="AY216" s="457"/>
      <c r="AZ216" s="424">
        <v>80000000</v>
      </c>
      <c r="BA216" s="424">
        <v>0</v>
      </c>
      <c r="BB216" s="424">
        <v>0</v>
      </c>
      <c r="BC216" s="424">
        <v>0</v>
      </c>
      <c r="BD216" s="424">
        <v>0</v>
      </c>
      <c r="BE216" s="424">
        <v>0</v>
      </c>
      <c r="BF216" s="417">
        <v>0</v>
      </c>
      <c r="BG216" s="417">
        <v>0</v>
      </c>
      <c r="BH216" s="417">
        <v>0</v>
      </c>
      <c r="BI216" s="417">
        <v>0</v>
      </c>
      <c r="BJ216" s="417">
        <v>0</v>
      </c>
      <c r="BK216" s="417">
        <v>0</v>
      </c>
      <c r="BL216" s="417">
        <v>0</v>
      </c>
      <c r="BM216" s="417">
        <v>0</v>
      </c>
      <c r="BN216" s="417">
        <v>0</v>
      </c>
      <c r="BO216" s="417">
        <v>0</v>
      </c>
      <c r="BP216" s="417">
        <v>0</v>
      </c>
      <c r="BQ216" s="417">
        <v>0</v>
      </c>
      <c r="BR216" s="417">
        <v>0</v>
      </c>
      <c r="BS216" s="417">
        <v>0</v>
      </c>
      <c r="BT216" s="417">
        <v>0</v>
      </c>
      <c r="BU216" s="417">
        <v>0</v>
      </c>
      <c r="BV216" s="417">
        <v>0</v>
      </c>
      <c r="BW216" s="417">
        <v>0</v>
      </c>
      <c r="BX216" s="417">
        <v>0</v>
      </c>
      <c r="BY216" s="417">
        <v>0</v>
      </c>
      <c r="BZ216" s="417">
        <v>0</v>
      </c>
      <c r="CA216" s="417">
        <v>0</v>
      </c>
      <c r="CB216" s="417">
        <v>0</v>
      </c>
      <c r="CC216" s="417">
        <v>0</v>
      </c>
      <c r="CD216" s="417">
        <v>0</v>
      </c>
      <c r="CE216" s="417">
        <v>0</v>
      </c>
      <c r="CF216" s="417">
        <v>0</v>
      </c>
      <c r="CG216" s="417">
        <v>0</v>
      </c>
      <c r="CH216" s="417">
        <v>0</v>
      </c>
      <c r="CI216" s="417">
        <v>0</v>
      </c>
      <c r="CJ216" s="417">
        <v>0</v>
      </c>
      <c r="CK216" s="417">
        <v>0</v>
      </c>
      <c r="CL216" s="417">
        <v>0</v>
      </c>
      <c r="CM216" s="420">
        <v>0</v>
      </c>
      <c r="CN216" s="420">
        <v>0</v>
      </c>
      <c r="CO216" s="420">
        <v>0</v>
      </c>
      <c r="CP216" s="420">
        <v>0</v>
      </c>
    </row>
    <row r="217" spans="1:95" ht="99.95" customHeight="1" x14ac:dyDescent="0.25">
      <c r="A217" s="167">
        <v>45</v>
      </c>
      <c r="B217" s="167" t="s">
        <v>548</v>
      </c>
      <c r="C217" s="167">
        <v>4599</v>
      </c>
      <c r="D217" s="167" t="s">
        <v>1739</v>
      </c>
      <c r="E217" s="350" t="s">
        <v>1740</v>
      </c>
      <c r="F217" s="167" t="s">
        <v>551</v>
      </c>
      <c r="G217" s="368">
        <v>396</v>
      </c>
      <c r="H217" s="351" t="s">
        <v>1746</v>
      </c>
      <c r="I217" s="378" t="s">
        <v>2077</v>
      </c>
      <c r="J217" s="148">
        <v>100</v>
      </c>
      <c r="K217" s="352" t="s">
        <v>1916</v>
      </c>
      <c r="L217" s="352" t="s">
        <v>1916</v>
      </c>
      <c r="M217" s="353" t="s">
        <v>1746</v>
      </c>
      <c r="N217" s="378" t="s">
        <v>2077</v>
      </c>
      <c r="O217" s="148">
        <v>100</v>
      </c>
      <c r="P217" s="450">
        <v>2021004250579</v>
      </c>
      <c r="Q217" s="357" t="s">
        <v>1742</v>
      </c>
      <c r="R217" s="370">
        <v>4599031</v>
      </c>
      <c r="S217" s="158" t="s">
        <v>2043</v>
      </c>
      <c r="T217" s="355" t="s">
        <v>2044</v>
      </c>
      <c r="U217" s="355" t="s">
        <v>2042</v>
      </c>
      <c r="V217" s="148">
        <v>151</v>
      </c>
      <c r="W217" s="355" t="s">
        <v>2222</v>
      </c>
      <c r="X217" s="458" t="s">
        <v>1743</v>
      </c>
      <c r="Y217" s="148" t="s">
        <v>4022</v>
      </c>
      <c r="Z217" s="148" t="s">
        <v>3987</v>
      </c>
      <c r="AA217" s="370" t="s">
        <v>4114</v>
      </c>
      <c r="AB217" s="358" t="s">
        <v>1748</v>
      </c>
      <c r="AC217" s="378" t="s">
        <v>4109</v>
      </c>
      <c r="AD217" s="352" t="s">
        <v>1534</v>
      </c>
      <c r="AE217" s="352" t="s">
        <v>1999</v>
      </c>
      <c r="AF217" s="352" t="s">
        <v>1936</v>
      </c>
      <c r="AG217" s="368" t="s">
        <v>4111</v>
      </c>
      <c r="AH217" s="368" t="s">
        <v>4112</v>
      </c>
      <c r="AI217" s="468"/>
      <c r="AJ217" s="158">
        <v>6</v>
      </c>
      <c r="AK217" s="361" t="s">
        <v>1664</v>
      </c>
      <c r="AL217" s="461">
        <v>4</v>
      </c>
      <c r="AM217" s="453">
        <f>SUBTOTAL(9,AO217:AR217)</f>
        <v>2</v>
      </c>
      <c r="AN217" s="366" t="b">
        <f t="shared" si="41"/>
        <v>1</v>
      </c>
      <c r="AO217" s="370">
        <v>1</v>
      </c>
      <c r="AP217" s="370">
        <v>1</v>
      </c>
      <c r="AQ217" s="352">
        <v>0</v>
      </c>
      <c r="AR217" s="352">
        <v>0</v>
      </c>
      <c r="AS217" s="372" t="s">
        <v>4118</v>
      </c>
      <c r="AT217" s="148" t="s">
        <v>4042</v>
      </c>
      <c r="AU217" s="439">
        <f t="shared" si="37"/>
        <v>255000000</v>
      </c>
      <c r="AV217" s="454">
        <f t="shared" si="38"/>
        <v>255000000</v>
      </c>
      <c r="AW217" s="455">
        <f t="shared" si="39"/>
        <v>0</v>
      </c>
      <c r="AX217" s="456">
        <f t="shared" si="40"/>
        <v>0</v>
      </c>
      <c r="AY217" s="457"/>
      <c r="AZ217" s="424">
        <v>255000000</v>
      </c>
      <c r="BA217" s="424">
        <v>0</v>
      </c>
      <c r="BB217" s="424">
        <v>0</v>
      </c>
      <c r="BC217" s="424">
        <v>0</v>
      </c>
      <c r="BD217" s="424">
        <v>0</v>
      </c>
      <c r="BE217" s="424">
        <v>0</v>
      </c>
      <c r="BF217" s="417">
        <v>0</v>
      </c>
      <c r="BG217" s="417">
        <v>0</v>
      </c>
      <c r="BH217" s="417">
        <v>0</v>
      </c>
      <c r="BI217" s="417">
        <v>0</v>
      </c>
      <c r="BJ217" s="417">
        <v>0</v>
      </c>
      <c r="BK217" s="417">
        <v>0</v>
      </c>
      <c r="BL217" s="417">
        <v>0</v>
      </c>
      <c r="BM217" s="417">
        <v>0</v>
      </c>
      <c r="BN217" s="417">
        <v>0</v>
      </c>
      <c r="BO217" s="417">
        <v>0</v>
      </c>
      <c r="BP217" s="417">
        <v>0</v>
      </c>
      <c r="BQ217" s="417">
        <v>0</v>
      </c>
      <c r="BR217" s="417">
        <v>0</v>
      </c>
      <c r="BS217" s="417">
        <v>0</v>
      </c>
      <c r="BT217" s="417">
        <v>0</v>
      </c>
      <c r="BU217" s="417">
        <v>0</v>
      </c>
      <c r="BV217" s="417">
        <v>0</v>
      </c>
      <c r="BW217" s="417">
        <v>0</v>
      </c>
      <c r="BX217" s="417">
        <v>0</v>
      </c>
      <c r="BY217" s="417">
        <v>0</v>
      </c>
      <c r="BZ217" s="417">
        <v>0</v>
      </c>
      <c r="CA217" s="417">
        <v>0</v>
      </c>
      <c r="CB217" s="417">
        <v>0</v>
      </c>
      <c r="CC217" s="417">
        <v>0</v>
      </c>
      <c r="CD217" s="417">
        <v>0</v>
      </c>
      <c r="CE217" s="417">
        <v>0</v>
      </c>
      <c r="CF217" s="417">
        <v>0</v>
      </c>
      <c r="CG217" s="417">
        <v>0</v>
      </c>
      <c r="CH217" s="417">
        <v>0</v>
      </c>
      <c r="CI217" s="417">
        <v>0</v>
      </c>
      <c r="CJ217" s="417">
        <v>0</v>
      </c>
      <c r="CK217" s="417">
        <v>0</v>
      </c>
      <c r="CL217" s="417">
        <v>0</v>
      </c>
      <c r="CM217" s="420">
        <v>0</v>
      </c>
      <c r="CN217" s="420">
        <v>0</v>
      </c>
      <c r="CO217" s="420">
        <v>0</v>
      </c>
      <c r="CP217" s="420">
        <v>0</v>
      </c>
    </row>
    <row r="218" spans="1:95" ht="99.95" customHeight="1" x14ac:dyDescent="0.25">
      <c r="A218" s="167">
        <v>45</v>
      </c>
      <c r="B218" s="167" t="s">
        <v>548</v>
      </c>
      <c r="C218" s="167">
        <v>4599</v>
      </c>
      <c r="D218" s="167" t="s">
        <v>1739</v>
      </c>
      <c r="E218" s="350" t="s">
        <v>1740</v>
      </c>
      <c r="F218" s="167" t="s">
        <v>551</v>
      </c>
      <c r="G218" s="368">
        <v>396</v>
      </c>
      <c r="H218" s="351" t="s">
        <v>1746</v>
      </c>
      <c r="I218" s="378" t="s">
        <v>2077</v>
      </c>
      <c r="J218" s="148">
        <v>100</v>
      </c>
      <c r="K218" s="352" t="s">
        <v>1916</v>
      </c>
      <c r="L218" s="352" t="s">
        <v>1916</v>
      </c>
      <c r="M218" s="353" t="s">
        <v>1746</v>
      </c>
      <c r="N218" s="378" t="s">
        <v>2077</v>
      </c>
      <c r="O218" s="148">
        <v>100</v>
      </c>
      <c r="P218" s="450">
        <v>2021004250579</v>
      </c>
      <c r="Q218" s="357" t="s">
        <v>1742</v>
      </c>
      <c r="R218" s="370">
        <v>4599031</v>
      </c>
      <c r="S218" s="158" t="s">
        <v>2043</v>
      </c>
      <c r="T218" s="355" t="s">
        <v>2044</v>
      </c>
      <c r="U218" s="355" t="s">
        <v>2042</v>
      </c>
      <c r="V218" s="148">
        <v>151</v>
      </c>
      <c r="W218" s="355" t="s">
        <v>2222</v>
      </c>
      <c r="X218" s="458" t="s">
        <v>1743</v>
      </c>
      <c r="Y218" s="148" t="s">
        <v>4022</v>
      </c>
      <c r="Z218" s="148" t="s">
        <v>3987</v>
      </c>
      <c r="AA218" s="370" t="s">
        <v>4114</v>
      </c>
      <c r="AB218" s="358" t="s">
        <v>1747</v>
      </c>
      <c r="AC218" s="378" t="s">
        <v>4109</v>
      </c>
      <c r="AD218" s="352" t="s">
        <v>1534</v>
      </c>
      <c r="AE218" s="352" t="s">
        <v>1999</v>
      </c>
      <c r="AF218" s="352" t="s">
        <v>1936</v>
      </c>
      <c r="AG218" s="368" t="s">
        <v>4111</v>
      </c>
      <c r="AH218" s="368" t="s">
        <v>4112</v>
      </c>
      <c r="AI218" s="468"/>
      <c r="AJ218" s="158">
        <v>6</v>
      </c>
      <c r="AK218" s="361" t="s">
        <v>1664</v>
      </c>
      <c r="AL218" s="461">
        <v>4</v>
      </c>
      <c r="AM218" s="453">
        <f>SUBTOTAL(9,AO218:AR218)</f>
        <v>2</v>
      </c>
      <c r="AN218" s="366" t="b">
        <f t="shared" si="41"/>
        <v>1</v>
      </c>
      <c r="AO218" s="370">
        <v>1</v>
      </c>
      <c r="AP218" s="370">
        <v>1</v>
      </c>
      <c r="AQ218" s="352">
        <v>0</v>
      </c>
      <c r="AR218" s="352">
        <v>0</v>
      </c>
      <c r="AS218" s="372" t="s">
        <v>4119</v>
      </c>
      <c r="AT218" s="148" t="s">
        <v>4042</v>
      </c>
      <c r="AU218" s="439">
        <f t="shared" si="37"/>
        <v>293281085</v>
      </c>
      <c r="AV218" s="454">
        <f t="shared" si="38"/>
        <v>293281085</v>
      </c>
      <c r="AW218" s="455">
        <f t="shared" si="39"/>
        <v>0</v>
      </c>
      <c r="AX218" s="456">
        <f t="shared" si="40"/>
        <v>0</v>
      </c>
      <c r="AY218" s="457"/>
      <c r="AZ218" s="424">
        <v>293281085</v>
      </c>
      <c r="BA218" s="424">
        <v>0</v>
      </c>
      <c r="BB218" s="424">
        <v>0</v>
      </c>
      <c r="BC218" s="424">
        <v>0</v>
      </c>
      <c r="BD218" s="424">
        <v>0</v>
      </c>
      <c r="BE218" s="424">
        <v>0</v>
      </c>
      <c r="BF218" s="417">
        <v>0</v>
      </c>
      <c r="BG218" s="417">
        <v>0</v>
      </c>
      <c r="BH218" s="417">
        <v>0</v>
      </c>
      <c r="BI218" s="417">
        <v>0</v>
      </c>
      <c r="BJ218" s="417">
        <v>0</v>
      </c>
      <c r="BK218" s="417">
        <v>0</v>
      </c>
      <c r="BL218" s="417">
        <v>0</v>
      </c>
      <c r="BM218" s="417">
        <v>0</v>
      </c>
      <c r="BN218" s="417">
        <v>0</v>
      </c>
      <c r="BO218" s="417">
        <v>0</v>
      </c>
      <c r="BP218" s="417">
        <v>0</v>
      </c>
      <c r="BQ218" s="417">
        <v>0</v>
      </c>
      <c r="BR218" s="417">
        <v>0</v>
      </c>
      <c r="BS218" s="417">
        <v>0</v>
      </c>
      <c r="BT218" s="417">
        <v>0</v>
      </c>
      <c r="BU218" s="417">
        <v>0</v>
      </c>
      <c r="BV218" s="417">
        <v>0</v>
      </c>
      <c r="BW218" s="417">
        <v>0</v>
      </c>
      <c r="BX218" s="417">
        <v>0</v>
      </c>
      <c r="BY218" s="417">
        <v>0</v>
      </c>
      <c r="BZ218" s="417">
        <v>0</v>
      </c>
      <c r="CA218" s="417">
        <v>0</v>
      </c>
      <c r="CB218" s="417">
        <v>0</v>
      </c>
      <c r="CC218" s="417">
        <v>0</v>
      </c>
      <c r="CD218" s="417">
        <v>0</v>
      </c>
      <c r="CE218" s="417">
        <v>0</v>
      </c>
      <c r="CF218" s="417">
        <v>0</v>
      </c>
      <c r="CG218" s="417">
        <v>0</v>
      </c>
      <c r="CH218" s="417">
        <v>0</v>
      </c>
      <c r="CI218" s="417">
        <v>0</v>
      </c>
      <c r="CJ218" s="417">
        <v>0</v>
      </c>
      <c r="CK218" s="417">
        <v>0</v>
      </c>
      <c r="CL218" s="417">
        <v>0</v>
      </c>
      <c r="CM218" s="420">
        <v>0</v>
      </c>
      <c r="CN218" s="420">
        <v>0</v>
      </c>
      <c r="CO218" s="420">
        <v>0</v>
      </c>
      <c r="CP218" s="420">
        <v>0</v>
      </c>
    </row>
    <row r="219" spans="1:95" ht="99.95" customHeight="1" x14ac:dyDescent="0.25">
      <c r="A219" s="167">
        <v>19</v>
      </c>
      <c r="B219" s="167" t="s">
        <v>30</v>
      </c>
      <c r="C219" s="167">
        <v>1906</v>
      </c>
      <c r="D219" s="167" t="s">
        <v>1658</v>
      </c>
      <c r="E219" s="350" t="s">
        <v>33</v>
      </c>
      <c r="F219" s="167" t="s">
        <v>1659</v>
      </c>
      <c r="G219" s="368">
        <v>397</v>
      </c>
      <c r="H219" s="351" t="s">
        <v>1660</v>
      </c>
      <c r="I219" s="459" t="s">
        <v>2077</v>
      </c>
      <c r="J219" s="368">
        <v>116</v>
      </c>
      <c r="K219" s="352" t="s">
        <v>1916</v>
      </c>
      <c r="L219" s="352" t="s">
        <v>1916</v>
      </c>
      <c r="M219" s="353" t="s">
        <v>2011</v>
      </c>
      <c r="N219" s="459" t="s">
        <v>2077</v>
      </c>
      <c r="O219" s="368">
        <v>116</v>
      </c>
      <c r="P219" s="450">
        <v>2021004250585</v>
      </c>
      <c r="Q219" s="357" t="s">
        <v>1661</v>
      </c>
      <c r="R219" s="370">
        <v>1906004</v>
      </c>
      <c r="S219" s="158" t="s">
        <v>2053</v>
      </c>
      <c r="T219" s="355" t="s">
        <v>2054</v>
      </c>
      <c r="U219" s="355" t="s">
        <v>1664</v>
      </c>
      <c r="V219" s="148">
        <v>960781</v>
      </c>
      <c r="W219" s="355" t="s">
        <v>2223</v>
      </c>
      <c r="X219" s="458" t="s">
        <v>1662</v>
      </c>
      <c r="Y219" s="373"/>
      <c r="Z219" s="373"/>
      <c r="AA219" s="148" t="s">
        <v>4015</v>
      </c>
      <c r="AB219" s="476" t="s">
        <v>1668</v>
      </c>
      <c r="AC219" s="432"/>
      <c r="AD219" s="396" t="s">
        <v>1534</v>
      </c>
      <c r="AE219" s="396" t="s">
        <v>1538</v>
      </c>
      <c r="AF219" s="396" t="s">
        <v>1926</v>
      </c>
      <c r="AG219" s="374"/>
      <c r="AH219" s="374"/>
      <c r="AI219" s="468"/>
      <c r="AJ219" s="158">
        <v>6</v>
      </c>
      <c r="AK219" s="361" t="s">
        <v>1664</v>
      </c>
      <c r="AL219" s="467">
        <v>5</v>
      </c>
      <c r="AM219" s="453">
        <v>0</v>
      </c>
      <c r="AN219" s="366" t="b">
        <f t="shared" si="41"/>
        <v>1</v>
      </c>
      <c r="AO219" s="370">
        <v>0</v>
      </c>
      <c r="AP219" s="370">
        <v>0</v>
      </c>
      <c r="AQ219" s="352">
        <v>0</v>
      </c>
      <c r="AR219" s="352">
        <v>0</v>
      </c>
      <c r="AS219" s="377"/>
      <c r="AT219" s="148" t="s">
        <v>4310</v>
      </c>
      <c r="AU219" s="439">
        <f t="shared" si="37"/>
        <v>0</v>
      </c>
      <c r="AV219" s="454">
        <f t="shared" si="38"/>
        <v>0</v>
      </c>
      <c r="AW219" s="455">
        <f t="shared" si="39"/>
        <v>0</v>
      </c>
      <c r="AX219" s="456">
        <f t="shared" si="40"/>
        <v>0</v>
      </c>
      <c r="AY219" s="457"/>
      <c r="AZ219" s="424">
        <v>0</v>
      </c>
      <c r="BA219" s="424">
        <v>0</v>
      </c>
      <c r="BB219" s="424">
        <v>0</v>
      </c>
      <c r="BC219" s="424">
        <v>0</v>
      </c>
      <c r="BD219" s="424">
        <v>0</v>
      </c>
      <c r="BE219" s="424">
        <v>0</v>
      </c>
      <c r="BF219" s="417">
        <v>0</v>
      </c>
      <c r="BG219" s="417">
        <v>0</v>
      </c>
      <c r="BH219" s="417">
        <v>0</v>
      </c>
      <c r="BI219" s="417">
        <v>0</v>
      </c>
      <c r="BJ219" s="417">
        <v>0</v>
      </c>
      <c r="BK219" s="417">
        <v>0</v>
      </c>
      <c r="BL219" s="417">
        <v>0</v>
      </c>
      <c r="BM219" s="417">
        <v>0</v>
      </c>
      <c r="BN219" s="417">
        <v>0</v>
      </c>
      <c r="BO219" s="417">
        <v>0</v>
      </c>
      <c r="BP219" s="417">
        <v>0</v>
      </c>
      <c r="BQ219" s="417">
        <v>0</v>
      </c>
      <c r="BR219" s="417">
        <v>0</v>
      </c>
      <c r="BS219" s="417">
        <v>0</v>
      </c>
      <c r="BT219" s="417">
        <v>0</v>
      </c>
      <c r="BU219" s="417">
        <v>0</v>
      </c>
      <c r="BV219" s="417">
        <v>0</v>
      </c>
      <c r="BW219" s="417">
        <v>0</v>
      </c>
      <c r="BX219" s="417">
        <v>0</v>
      </c>
      <c r="BY219" s="417">
        <v>0</v>
      </c>
      <c r="BZ219" s="417">
        <v>0</v>
      </c>
      <c r="CA219" s="417">
        <v>0</v>
      </c>
      <c r="CB219" s="417">
        <v>0</v>
      </c>
      <c r="CC219" s="417">
        <v>0</v>
      </c>
      <c r="CD219" s="417">
        <v>0</v>
      </c>
      <c r="CE219" s="417">
        <v>0</v>
      </c>
      <c r="CF219" s="417">
        <v>0</v>
      </c>
      <c r="CG219" s="417">
        <v>0</v>
      </c>
      <c r="CH219" s="417">
        <v>0</v>
      </c>
      <c r="CI219" s="417">
        <v>0</v>
      </c>
      <c r="CJ219" s="417">
        <v>0</v>
      </c>
      <c r="CK219" s="417">
        <v>0</v>
      </c>
      <c r="CL219" s="417">
        <v>0</v>
      </c>
      <c r="CM219" s="420">
        <v>0</v>
      </c>
      <c r="CN219" s="420">
        <v>0</v>
      </c>
      <c r="CO219" s="420">
        <v>0</v>
      </c>
      <c r="CP219" s="420">
        <v>0</v>
      </c>
    </row>
    <row r="220" spans="1:95" ht="99.95" customHeight="1" x14ac:dyDescent="0.25">
      <c r="A220" s="167">
        <v>19</v>
      </c>
      <c r="B220" s="167" t="s">
        <v>30</v>
      </c>
      <c r="C220" s="167">
        <v>1906</v>
      </c>
      <c r="D220" s="167" t="s">
        <v>1658</v>
      </c>
      <c r="E220" s="350" t="s">
        <v>33</v>
      </c>
      <c r="F220" s="167" t="s">
        <v>1659</v>
      </c>
      <c r="G220" s="368">
        <v>397</v>
      </c>
      <c r="H220" s="351" t="s">
        <v>1660</v>
      </c>
      <c r="I220" s="459" t="s">
        <v>2077</v>
      </c>
      <c r="J220" s="368">
        <v>116</v>
      </c>
      <c r="K220" s="352" t="s">
        <v>1916</v>
      </c>
      <c r="L220" s="352" t="s">
        <v>1916</v>
      </c>
      <c r="M220" s="353" t="s">
        <v>2011</v>
      </c>
      <c r="N220" s="459" t="s">
        <v>2077</v>
      </c>
      <c r="O220" s="368">
        <v>116</v>
      </c>
      <c r="P220" s="450">
        <v>2021004250585</v>
      </c>
      <c r="Q220" s="357" t="s">
        <v>1661</v>
      </c>
      <c r="R220" s="370">
        <v>1906004</v>
      </c>
      <c r="S220" s="158" t="s">
        <v>2053</v>
      </c>
      <c r="T220" s="355" t="s">
        <v>2054</v>
      </c>
      <c r="U220" s="355" t="s">
        <v>1664</v>
      </c>
      <c r="V220" s="148">
        <v>960781</v>
      </c>
      <c r="W220" s="355" t="s">
        <v>2223</v>
      </c>
      <c r="X220" s="458" t="s">
        <v>1662</v>
      </c>
      <c r="Y220" s="148" t="s">
        <v>3869</v>
      </c>
      <c r="Z220" s="148" t="s">
        <v>3147</v>
      </c>
      <c r="AA220" s="148" t="s">
        <v>4015</v>
      </c>
      <c r="AB220" s="476" t="s">
        <v>1665</v>
      </c>
      <c r="AC220" s="378" t="s">
        <v>4016</v>
      </c>
      <c r="AD220" s="352" t="s">
        <v>1534</v>
      </c>
      <c r="AE220" s="352" t="s">
        <v>1538</v>
      </c>
      <c r="AF220" s="352" t="s">
        <v>2012</v>
      </c>
      <c r="AG220" s="368" t="s">
        <v>3996</v>
      </c>
      <c r="AH220" s="368" t="s">
        <v>4018</v>
      </c>
      <c r="AI220" s="468"/>
      <c r="AJ220" s="158">
        <v>6</v>
      </c>
      <c r="AK220" s="363" t="s">
        <v>1666</v>
      </c>
      <c r="AL220" s="157">
        <v>100</v>
      </c>
      <c r="AM220" s="453">
        <v>100</v>
      </c>
      <c r="AN220" s="366" t="b">
        <f t="shared" si="41"/>
        <v>1</v>
      </c>
      <c r="AO220" s="370">
        <v>50</v>
      </c>
      <c r="AP220" s="370">
        <v>50</v>
      </c>
      <c r="AQ220" s="352">
        <v>0</v>
      </c>
      <c r="AR220" s="352">
        <v>0</v>
      </c>
      <c r="AS220" s="372" t="s">
        <v>4020</v>
      </c>
      <c r="AT220" s="148" t="s">
        <v>4310</v>
      </c>
      <c r="AU220" s="439">
        <f t="shared" si="37"/>
        <v>155427828000</v>
      </c>
      <c r="AV220" s="454">
        <f t="shared" si="38"/>
        <v>0</v>
      </c>
      <c r="AW220" s="455">
        <f t="shared" si="39"/>
        <v>155427828000</v>
      </c>
      <c r="AX220" s="456">
        <f t="shared" si="40"/>
        <v>0</v>
      </c>
      <c r="AY220" s="457"/>
      <c r="AZ220" s="424">
        <v>0</v>
      </c>
      <c r="BA220" s="424">
        <v>0</v>
      </c>
      <c r="BB220" s="424">
        <v>0</v>
      </c>
      <c r="BC220" s="424">
        <v>0</v>
      </c>
      <c r="BD220" s="424">
        <v>0</v>
      </c>
      <c r="BE220" s="424">
        <v>0</v>
      </c>
      <c r="BF220" s="417">
        <v>12615405000</v>
      </c>
      <c r="BG220" s="417">
        <v>3866500000</v>
      </c>
      <c r="BH220" s="417">
        <v>0</v>
      </c>
      <c r="BI220" s="417">
        <v>1739000000</v>
      </c>
      <c r="BJ220" s="417">
        <v>0</v>
      </c>
      <c r="BK220" s="417">
        <v>0</v>
      </c>
      <c r="BL220" s="417">
        <v>0</v>
      </c>
      <c r="BM220" s="417">
        <v>0</v>
      </c>
      <c r="BN220" s="417">
        <v>0</v>
      </c>
      <c r="BO220" s="417">
        <v>28355786000</v>
      </c>
      <c r="BP220" s="417">
        <v>0</v>
      </c>
      <c r="BQ220" s="417">
        <v>0</v>
      </c>
      <c r="BR220" s="417">
        <v>103857675000</v>
      </c>
      <c r="BS220" s="417">
        <v>0</v>
      </c>
      <c r="BT220" s="417">
        <v>0</v>
      </c>
      <c r="BU220" s="417">
        <v>0</v>
      </c>
      <c r="BV220" s="417">
        <v>0</v>
      </c>
      <c r="BW220" s="417">
        <v>0</v>
      </c>
      <c r="BX220" s="417">
        <v>0</v>
      </c>
      <c r="BY220" s="417">
        <v>0</v>
      </c>
      <c r="BZ220" s="417">
        <v>2442391000</v>
      </c>
      <c r="CA220" s="417">
        <v>0</v>
      </c>
      <c r="CB220" s="417">
        <v>0</v>
      </c>
      <c r="CC220" s="417">
        <v>0</v>
      </c>
      <c r="CD220" s="417">
        <v>0</v>
      </c>
      <c r="CE220" s="417">
        <v>0</v>
      </c>
      <c r="CF220" s="417">
        <v>0</v>
      </c>
      <c r="CG220" s="417">
        <v>0</v>
      </c>
      <c r="CH220" s="417">
        <v>0</v>
      </c>
      <c r="CI220" s="417">
        <v>0</v>
      </c>
      <c r="CJ220" s="417">
        <v>81564000</v>
      </c>
      <c r="CK220" s="417">
        <v>2469507000</v>
      </c>
      <c r="CL220" s="417">
        <v>0</v>
      </c>
      <c r="CM220" s="420">
        <v>0</v>
      </c>
      <c r="CN220" s="420">
        <v>0</v>
      </c>
      <c r="CO220" s="420">
        <v>0</v>
      </c>
      <c r="CP220" s="420">
        <v>0</v>
      </c>
    </row>
    <row r="221" spans="1:95" ht="99.95" customHeight="1" x14ac:dyDescent="0.25">
      <c r="A221" s="167">
        <v>19</v>
      </c>
      <c r="B221" s="167" t="s">
        <v>30</v>
      </c>
      <c r="C221" s="167">
        <v>1906</v>
      </c>
      <c r="D221" s="167" t="s">
        <v>1658</v>
      </c>
      <c r="E221" s="350" t="s">
        <v>33</v>
      </c>
      <c r="F221" s="167" t="s">
        <v>1659</v>
      </c>
      <c r="G221" s="368">
        <v>397</v>
      </c>
      <c r="H221" s="351" t="s">
        <v>1660</v>
      </c>
      <c r="I221" s="459" t="s">
        <v>2077</v>
      </c>
      <c r="J221" s="368">
        <v>116</v>
      </c>
      <c r="K221" s="352" t="s">
        <v>1916</v>
      </c>
      <c r="L221" s="352" t="s">
        <v>1916</v>
      </c>
      <c r="M221" s="353" t="s">
        <v>2011</v>
      </c>
      <c r="N221" s="459" t="s">
        <v>2077</v>
      </c>
      <c r="O221" s="368">
        <v>116</v>
      </c>
      <c r="P221" s="450">
        <v>2021004250585</v>
      </c>
      <c r="Q221" s="357" t="s">
        <v>1661</v>
      </c>
      <c r="R221" s="370">
        <v>1906004</v>
      </c>
      <c r="S221" s="158" t="s">
        <v>2053</v>
      </c>
      <c r="T221" s="355" t="s">
        <v>2054</v>
      </c>
      <c r="U221" s="355" t="s">
        <v>1664</v>
      </c>
      <c r="V221" s="148">
        <v>960781</v>
      </c>
      <c r="W221" s="355" t="s">
        <v>2223</v>
      </c>
      <c r="X221" s="458" t="s">
        <v>1662</v>
      </c>
      <c r="Y221" s="148" t="s">
        <v>3885</v>
      </c>
      <c r="Z221" s="148" t="s">
        <v>3277</v>
      </c>
      <c r="AA221" s="148" t="s">
        <v>4332</v>
      </c>
      <c r="AB221" s="476" t="s">
        <v>1665</v>
      </c>
      <c r="AC221" s="463" t="s">
        <v>4017</v>
      </c>
      <c r="AD221" s="352" t="s">
        <v>1534</v>
      </c>
      <c r="AE221" s="352" t="s">
        <v>1538</v>
      </c>
      <c r="AF221" s="352" t="s">
        <v>2012</v>
      </c>
      <c r="AG221" s="368" t="s">
        <v>3996</v>
      </c>
      <c r="AH221" s="368" t="s">
        <v>4018</v>
      </c>
      <c r="AI221" s="468"/>
      <c r="AJ221" s="158">
        <v>6</v>
      </c>
      <c r="AK221" s="363" t="s">
        <v>1666</v>
      </c>
      <c r="AL221" s="157">
        <v>100</v>
      </c>
      <c r="AM221" s="453">
        <v>100</v>
      </c>
      <c r="AN221" s="366" t="b">
        <f t="shared" si="41"/>
        <v>1</v>
      </c>
      <c r="AO221" s="370">
        <v>50</v>
      </c>
      <c r="AP221" s="370">
        <v>50</v>
      </c>
      <c r="AQ221" s="352">
        <v>0</v>
      </c>
      <c r="AR221" s="352">
        <v>0</v>
      </c>
      <c r="AS221" s="372" t="s">
        <v>4021</v>
      </c>
      <c r="AT221" s="148" t="s">
        <v>4310</v>
      </c>
      <c r="AU221" s="439">
        <f t="shared" si="37"/>
        <v>144049999000</v>
      </c>
      <c r="AV221" s="454">
        <f t="shared" si="38"/>
        <v>0</v>
      </c>
      <c r="AW221" s="455">
        <f t="shared" si="39"/>
        <v>144049999000</v>
      </c>
      <c r="AX221" s="456">
        <f t="shared" si="40"/>
        <v>0</v>
      </c>
      <c r="AY221" s="457"/>
      <c r="AZ221" s="424">
        <v>0</v>
      </c>
      <c r="BA221" s="424">
        <v>0</v>
      </c>
      <c r="BB221" s="424">
        <v>0</v>
      </c>
      <c r="BC221" s="424">
        <v>0</v>
      </c>
      <c r="BD221" s="424">
        <v>0</v>
      </c>
      <c r="BE221" s="424">
        <v>0</v>
      </c>
      <c r="BF221" s="417">
        <v>0</v>
      </c>
      <c r="BG221" s="417">
        <v>0</v>
      </c>
      <c r="BH221" s="417">
        <v>0</v>
      </c>
      <c r="BI221" s="417">
        <v>0</v>
      </c>
      <c r="BJ221" s="417">
        <v>5077998000</v>
      </c>
      <c r="BK221" s="417">
        <v>0</v>
      </c>
      <c r="BL221" s="417">
        <v>0</v>
      </c>
      <c r="BM221" s="417">
        <v>51800000000</v>
      </c>
      <c r="BN221" s="417">
        <v>15725000000</v>
      </c>
      <c r="BO221" s="417">
        <v>0</v>
      </c>
      <c r="BP221" s="417">
        <v>0</v>
      </c>
      <c r="BQ221" s="417">
        <v>584109000</v>
      </c>
      <c r="BR221" s="417">
        <v>0</v>
      </c>
      <c r="BS221" s="417">
        <v>33201813000</v>
      </c>
      <c r="BT221" s="417">
        <v>0</v>
      </c>
      <c r="BU221" s="417">
        <v>1878490000</v>
      </c>
      <c r="BV221" s="417">
        <v>0</v>
      </c>
      <c r="BW221" s="417">
        <v>13434992000</v>
      </c>
      <c r="BX221" s="417">
        <v>822708000</v>
      </c>
      <c r="BY221" s="417">
        <v>2508629000</v>
      </c>
      <c r="BZ221" s="417">
        <v>0</v>
      </c>
      <c r="CA221" s="417">
        <v>7327173000</v>
      </c>
      <c r="CB221" s="417">
        <v>0</v>
      </c>
      <c r="CC221" s="417">
        <v>0</v>
      </c>
      <c r="CD221" s="417">
        <v>0</v>
      </c>
      <c r="CE221" s="417">
        <v>398759000</v>
      </c>
      <c r="CF221" s="417">
        <v>2477094000</v>
      </c>
      <c r="CG221" s="417">
        <v>3965548000</v>
      </c>
      <c r="CH221" s="417">
        <v>0</v>
      </c>
      <c r="CI221" s="417">
        <v>0</v>
      </c>
      <c r="CJ221" s="417">
        <v>0</v>
      </c>
      <c r="CK221" s="417">
        <v>0</v>
      </c>
      <c r="CL221" s="417">
        <v>4847686000</v>
      </c>
      <c r="CM221" s="420">
        <v>0</v>
      </c>
      <c r="CN221" s="420">
        <v>0</v>
      </c>
      <c r="CO221" s="420">
        <v>0</v>
      </c>
      <c r="CP221" s="420">
        <v>0</v>
      </c>
    </row>
    <row r="222" spans="1:95" ht="99.95" customHeight="1" x14ac:dyDescent="0.25">
      <c r="A222" s="167">
        <v>19</v>
      </c>
      <c r="B222" s="167" t="s">
        <v>30</v>
      </c>
      <c r="C222" s="167">
        <v>1906</v>
      </c>
      <c r="D222" s="167" t="s">
        <v>1658</v>
      </c>
      <c r="E222" s="350" t="s">
        <v>33</v>
      </c>
      <c r="F222" s="167" t="s">
        <v>1659</v>
      </c>
      <c r="G222" s="368">
        <v>397</v>
      </c>
      <c r="H222" s="351" t="s">
        <v>1660</v>
      </c>
      <c r="I222" s="459" t="s">
        <v>2077</v>
      </c>
      <c r="J222" s="368">
        <v>116</v>
      </c>
      <c r="K222" s="352" t="s">
        <v>1916</v>
      </c>
      <c r="L222" s="352" t="s">
        <v>1916</v>
      </c>
      <c r="M222" s="353" t="s">
        <v>2011</v>
      </c>
      <c r="N222" s="459" t="s">
        <v>2077</v>
      </c>
      <c r="O222" s="368">
        <v>116</v>
      </c>
      <c r="P222" s="450">
        <v>2021004250585</v>
      </c>
      <c r="Q222" s="357" t="s">
        <v>1661</v>
      </c>
      <c r="R222" s="370">
        <v>1906004</v>
      </c>
      <c r="S222" s="158" t="s">
        <v>2053</v>
      </c>
      <c r="T222" s="355" t="s">
        <v>2054</v>
      </c>
      <c r="U222" s="355" t="s">
        <v>1664</v>
      </c>
      <c r="V222" s="148">
        <v>960781</v>
      </c>
      <c r="W222" s="355" t="s">
        <v>2223</v>
      </c>
      <c r="X222" s="458" t="s">
        <v>1662</v>
      </c>
      <c r="Y222" s="373"/>
      <c r="Z222" s="373"/>
      <c r="AA222" s="148" t="s">
        <v>4015</v>
      </c>
      <c r="AB222" s="476" t="s">
        <v>1663</v>
      </c>
      <c r="AC222" s="432"/>
      <c r="AD222" s="396" t="s">
        <v>1534</v>
      </c>
      <c r="AE222" s="396" t="s">
        <v>1538</v>
      </c>
      <c r="AF222" s="396" t="s">
        <v>1926</v>
      </c>
      <c r="AG222" s="374"/>
      <c r="AH222" s="374"/>
      <c r="AI222" s="468"/>
      <c r="AJ222" s="158">
        <v>6</v>
      </c>
      <c r="AK222" s="361" t="s">
        <v>1664</v>
      </c>
      <c r="AL222" s="467">
        <v>116</v>
      </c>
      <c r="AM222" s="453">
        <v>0</v>
      </c>
      <c r="AN222" s="366" t="b">
        <f t="shared" si="41"/>
        <v>1</v>
      </c>
      <c r="AO222" s="370">
        <v>0</v>
      </c>
      <c r="AP222" s="370">
        <v>0</v>
      </c>
      <c r="AQ222" s="352">
        <v>0</v>
      </c>
      <c r="AR222" s="352">
        <v>0</v>
      </c>
      <c r="AS222" s="377"/>
      <c r="AT222" s="148" t="s">
        <v>4310</v>
      </c>
      <c r="AU222" s="439">
        <f t="shared" si="37"/>
        <v>0</v>
      </c>
      <c r="AV222" s="454">
        <f t="shared" si="38"/>
        <v>0</v>
      </c>
      <c r="AW222" s="455">
        <f t="shared" si="39"/>
        <v>0</v>
      </c>
      <c r="AX222" s="456">
        <f t="shared" si="40"/>
        <v>0</v>
      </c>
      <c r="AY222" s="457"/>
      <c r="AZ222" s="424">
        <v>0</v>
      </c>
      <c r="BA222" s="424">
        <v>0</v>
      </c>
      <c r="BB222" s="424">
        <v>0</v>
      </c>
      <c r="BC222" s="424">
        <v>0</v>
      </c>
      <c r="BD222" s="424">
        <v>0</v>
      </c>
      <c r="BE222" s="424">
        <v>0</v>
      </c>
      <c r="BF222" s="417">
        <v>0</v>
      </c>
      <c r="BG222" s="417">
        <v>0</v>
      </c>
      <c r="BH222" s="417">
        <v>0</v>
      </c>
      <c r="BI222" s="417">
        <v>0</v>
      </c>
      <c r="BJ222" s="417">
        <v>0</v>
      </c>
      <c r="BK222" s="417">
        <v>0</v>
      </c>
      <c r="BL222" s="417">
        <v>0</v>
      </c>
      <c r="BM222" s="417">
        <v>0</v>
      </c>
      <c r="BN222" s="417">
        <v>0</v>
      </c>
      <c r="BO222" s="417">
        <v>0</v>
      </c>
      <c r="BP222" s="417">
        <v>0</v>
      </c>
      <c r="BQ222" s="417">
        <v>0</v>
      </c>
      <c r="BR222" s="417">
        <v>0</v>
      </c>
      <c r="BS222" s="417">
        <v>0</v>
      </c>
      <c r="BT222" s="417">
        <v>0</v>
      </c>
      <c r="BU222" s="417">
        <v>0</v>
      </c>
      <c r="BV222" s="417">
        <v>0</v>
      </c>
      <c r="BW222" s="417">
        <v>0</v>
      </c>
      <c r="BX222" s="417">
        <v>0</v>
      </c>
      <c r="BY222" s="417">
        <v>0</v>
      </c>
      <c r="BZ222" s="417">
        <v>0</v>
      </c>
      <c r="CA222" s="417">
        <v>0</v>
      </c>
      <c r="CB222" s="417">
        <v>0</v>
      </c>
      <c r="CC222" s="417">
        <v>0</v>
      </c>
      <c r="CD222" s="417">
        <v>0</v>
      </c>
      <c r="CE222" s="417">
        <v>0</v>
      </c>
      <c r="CF222" s="417">
        <v>0</v>
      </c>
      <c r="CG222" s="417">
        <v>0</v>
      </c>
      <c r="CH222" s="417">
        <v>0</v>
      </c>
      <c r="CI222" s="417">
        <v>0</v>
      </c>
      <c r="CJ222" s="417">
        <v>0</v>
      </c>
      <c r="CK222" s="417">
        <v>0</v>
      </c>
      <c r="CL222" s="417">
        <v>0</v>
      </c>
      <c r="CM222" s="420">
        <v>0</v>
      </c>
      <c r="CN222" s="420">
        <v>0</v>
      </c>
      <c r="CO222" s="420">
        <v>0</v>
      </c>
      <c r="CP222" s="420">
        <v>0</v>
      </c>
    </row>
    <row r="223" spans="1:95" ht="99.95" customHeight="1" x14ac:dyDescent="0.25">
      <c r="A223" s="167">
        <v>19</v>
      </c>
      <c r="B223" s="167" t="s">
        <v>30</v>
      </c>
      <c r="C223" s="167">
        <v>1906</v>
      </c>
      <c r="D223" s="167" t="s">
        <v>1658</v>
      </c>
      <c r="E223" s="350" t="s">
        <v>33</v>
      </c>
      <c r="F223" s="167" t="s">
        <v>1659</v>
      </c>
      <c r="G223" s="368">
        <v>397</v>
      </c>
      <c r="H223" s="351" t="s">
        <v>1660</v>
      </c>
      <c r="I223" s="459" t="s">
        <v>2077</v>
      </c>
      <c r="J223" s="368">
        <v>116</v>
      </c>
      <c r="K223" s="352" t="s">
        <v>1916</v>
      </c>
      <c r="L223" s="352" t="s">
        <v>1916</v>
      </c>
      <c r="M223" s="353" t="s">
        <v>2011</v>
      </c>
      <c r="N223" s="459" t="s">
        <v>2077</v>
      </c>
      <c r="O223" s="368">
        <v>116</v>
      </c>
      <c r="P223" s="450">
        <v>2021004250585</v>
      </c>
      <c r="Q223" s="357" t="s">
        <v>1661</v>
      </c>
      <c r="R223" s="370">
        <v>1906004</v>
      </c>
      <c r="S223" s="158" t="s">
        <v>2053</v>
      </c>
      <c r="T223" s="355" t="s">
        <v>2054</v>
      </c>
      <c r="U223" s="355" t="s">
        <v>1664</v>
      </c>
      <c r="V223" s="148">
        <v>960781</v>
      </c>
      <c r="W223" s="355" t="s">
        <v>2223</v>
      </c>
      <c r="X223" s="458" t="s">
        <v>1662</v>
      </c>
      <c r="Y223" s="373"/>
      <c r="Z223" s="373"/>
      <c r="AA223" s="148" t="s">
        <v>4015</v>
      </c>
      <c r="AB223" s="476" t="s">
        <v>1667</v>
      </c>
      <c r="AC223" s="432"/>
      <c r="AD223" s="352" t="s">
        <v>1534</v>
      </c>
      <c r="AE223" s="352" t="s">
        <v>1538</v>
      </c>
      <c r="AF223" s="352" t="s">
        <v>2012</v>
      </c>
      <c r="AG223" s="368" t="s">
        <v>3996</v>
      </c>
      <c r="AH223" s="368" t="s">
        <v>4019</v>
      </c>
      <c r="AI223" s="468"/>
      <c r="AJ223" s="158">
        <v>6</v>
      </c>
      <c r="AK223" s="361" t="s">
        <v>1664</v>
      </c>
      <c r="AL223" s="158">
        <v>4</v>
      </c>
      <c r="AM223" s="453">
        <v>4</v>
      </c>
      <c r="AN223" s="366" t="b">
        <f t="shared" si="41"/>
        <v>1</v>
      </c>
      <c r="AO223" s="370">
        <v>2</v>
      </c>
      <c r="AP223" s="370">
        <v>2</v>
      </c>
      <c r="AQ223" s="352">
        <v>0</v>
      </c>
      <c r="AR223" s="352">
        <v>0</v>
      </c>
      <c r="AS223" s="377"/>
      <c r="AT223" s="148" t="s">
        <v>4310</v>
      </c>
      <c r="AU223" s="439">
        <f t="shared" si="37"/>
        <v>0</v>
      </c>
      <c r="AV223" s="454">
        <f t="shared" si="38"/>
        <v>0</v>
      </c>
      <c r="AW223" s="455">
        <f t="shared" si="39"/>
        <v>0</v>
      </c>
      <c r="AX223" s="456">
        <f t="shared" si="40"/>
        <v>0</v>
      </c>
      <c r="AY223" s="457"/>
      <c r="AZ223" s="424">
        <v>0</v>
      </c>
      <c r="BA223" s="424">
        <v>0</v>
      </c>
      <c r="BB223" s="424">
        <v>0</v>
      </c>
      <c r="BC223" s="424">
        <v>0</v>
      </c>
      <c r="BD223" s="424">
        <v>0</v>
      </c>
      <c r="BE223" s="424">
        <v>0</v>
      </c>
      <c r="BF223" s="417">
        <v>0</v>
      </c>
      <c r="BG223" s="417">
        <v>0</v>
      </c>
      <c r="BH223" s="417">
        <v>0</v>
      </c>
      <c r="BI223" s="417">
        <v>0</v>
      </c>
      <c r="BJ223" s="417">
        <v>0</v>
      </c>
      <c r="BK223" s="417">
        <v>0</v>
      </c>
      <c r="BL223" s="417">
        <v>0</v>
      </c>
      <c r="BM223" s="417">
        <v>0</v>
      </c>
      <c r="BN223" s="417">
        <v>0</v>
      </c>
      <c r="BO223" s="417">
        <v>0</v>
      </c>
      <c r="BP223" s="417">
        <v>0</v>
      </c>
      <c r="BQ223" s="417">
        <v>0</v>
      </c>
      <c r="BR223" s="417">
        <v>0</v>
      </c>
      <c r="BS223" s="417">
        <v>0</v>
      </c>
      <c r="BT223" s="417">
        <v>0</v>
      </c>
      <c r="BU223" s="417">
        <v>0</v>
      </c>
      <c r="BV223" s="417">
        <v>0</v>
      </c>
      <c r="BW223" s="417">
        <v>0</v>
      </c>
      <c r="BX223" s="417">
        <v>0</v>
      </c>
      <c r="BY223" s="417">
        <v>0</v>
      </c>
      <c r="BZ223" s="417">
        <v>0</v>
      </c>
      <c r="CA223" s="417">
        <v>0</v>
      </c>
      <c r="CB223" s="417">
        <v>0</v>
      </c>
      <c r="CC223" s="417">
        <v>0</v>
      </c>
      <c r="CD223" s="417">
        <v>0</v>
      </c>
      <c r="CE223" s="417">
        <v>0</v>
      </c>
      <c r="CF223" s="417">
        <v>0</v>
      </c>
      <c r="CG223" s="417">
        <v>0</v>
      </c>
      <c r="CH223" s="417">
        <v>0</v>
      </c>
      <c r="CI223" s="417">
        <v>0</v>
      </c>
      <c r="CJ223" s="417">
        <v>0</v>
      </c>
      <c r="CK223" s="417">
        <v>0</v>
      </c>
      <c r="CL223" s="417">
        <v>0</v>
      </c>
      <c r="CM223" s="420">
        <v>0</v>
      </c>
      <c r="CN223" s="420">
        <v>0</v>
      </c>
      <c r="CO223" s="420">
        <v>0</v>
      </c>
      <c r="CP223" s="420">
        <v>0</v>
      </c>
    </row>
    <row r="224" spans="1:95" ht="99.95" customHeight="1" x14ac:dyDescent="0.25">
      <c r="A224" s="167">
        <v>19</v>
      </c>
      <c r="B224" s="167" t="s">
        <v>1722</v>
      </c>
      <c r="C224" s="167">
        <v>1906</v>
      </c>
      <c r="D224" s="167" t="s">
        <v>1727</v>
      </c>
      <c r="E224" s="350" t="s">
        <v>33</v>
      </c>
      <c r="F224" s="167" t="s">
        <v>34</v>
      </c>
      <c r="G224" s="368">
        <v>423</v>
      </c>
      <c r="H224" s="351" t="s">
        <v>1732</v>
      </c>
      <c r="I224" s="459" t="s">
        <v>2077</v>
      </c>
      <c r="J224" s="368">
        <v>28</v>
      </c>
      <c r="K224" s="352" t="s">
        <v>1916</v>
      </c>
      <c r="L224" s="352" t="s">
        <v>1916</v>
      </c>
      <c r="M224" s="353" t="s">
        <v>1732</v>
      </c>
      <c r="N224" s="459" t="s">
        <v>2077</v>
      </c>
      <c r="O224" s="368">
        <v>28</v>
      </c>
      <c r="P224" s="450">
        <v>2021004250580</v>
      </c>
      <c r="Q224" s="357" t="s">
        <v>1733</v>
      </c>
      <c r="R224" s="370">
        <v>1906029</v>
      </c>
      <c r="S224" s="158" t="s">
        <v>2047</v>
      </c>
      <c r="T224" s="355" t="s">
        <v>2048</v>
      </c>
      <c r="U224" s="355" t="s">
        <v>2042</v>
      </c>
      <c r="V224" s="148">
        <v>40</v>
      </c>
      <c r="W224" s="355" t="s">
        <v>2224</v>
      </c>
      <c r="X224" s="458" t="s">
        <v>1734</v>
      </c>
      <c r="Y224" s="446"/>
      <c r="Z224" s="373"/>
      <c r="AA224" s="166" t="s">
        <v>4105</v>
      </c>
      <c r="AB224" s="358" t="s">
        <v>1737</v>
      </c>
      <c r="AC224" s="432"/>
      <c r="AD224" s="352" t="s">
        <v>1534</v>
      </c>
      <c r="AE224" s="352" t="s">
        <v>1544</v>
      </c>
      <c r="AF224" s="352" t="s">
        <v>1936</v>
      </c>
      <c r="AG224" s="388" t="s">
        <v>4107</v>
      </c>
      <c r="AH224" s="388" t="s">
        <v>4108</v>
      </c>
      <c r="AI224" s="468"/>
      <c r="AJ224" s="158">
        <v>6</v>
      </c>
      <c r="AK224" s="361" t="s">
        <v>1664</v>
      </c>
      <c r="AL224" s="461">
        <v>169</v>
      </c>
      <c r="AM224" s="441">
        <v>40</v>
      </c>
      <c r="AN224" s="366" t="b">
        <f t="shared" si="41"/>
        <v>1</v>
      </c>
      <c r="AO224" s="370">
        <v>20</v>
      </c>
      <c r="AP224" s="370">
        <v>20</v>
      </c>
      <c r="AQ224" s="352">
        <v>0</v>
      </c>
      <c r="AR224" s="352">
        <v>0</v>
      </c>
      <c r="AS224" s="377"/>
      <c r="AT224" s="148" t="s">
        <v>4042</v>
      </c>
      <c r="AU224" s="439">
        <f t="shared" si="37"/>
        <v>0</v>
      </c>
      <c r="AV224" s="454">
        <f t="shared" si="38"/>
        <v>0</v>
      </c>
      <c r="AW224" s="455">
        <f t="shared" si="39"/>
        <v>0</v>
      </c>
      <c r="AX224" s="456">
        <f t="shared" si="40"/>
        <v>0</v>
      </c>
      <c r="AY224" s="457"/>
      <c r="AZ224" s="424">
        <v>0</v>
      </c>
      <c r="BA224" s="424">
        <v>0</v>
      </c>
      <c r="BB224" s="424">
        <v>0</v>
      </c>
      <c r="BC224" s="424">
        <v>0</v>
      </c>
      <c r="BD224" s="424">
        <v>0</v>
      </c>
      <c r="BE224" s="424">
        <v>0</v>
      </c>
      <c r="BF224" s="417">
        <v>0</v>
      </c>
      <c r="BG224" s="417">
        <v>0</v>
      </c>
      <c r="BH224" s="417">
        <v>0</v>
      </c>
      <c r="BI224" s="417">
        <v>0</v>
      </c>
      <c r="BJ224" s="417">
        <v>0</v>
      </c>
      <c r="BK224" s="417">
        <v>0</v>
      </c>
      <c r="BL224" s="417">
        <v>0</v>
      </c>
      <c r="BM224" s="417">
        <v>0</v>
      </c>
      <c r="BN224" s="417">
        <v>0</v>
      </c>
      <c r="BO224" s="417">
        <v>0</v>
      </c>
      <c r="BP224" s="417">
        <v>0</v>
      </c>
      <c r="BQ224" s="417">
        <v>0</v>
      </c>
      <c r="BR224" s="417">
        <v>0</v>
      </c>
      <c r="BS224" s="417">
        <v>0</v>
      </c>
      <c r="BT224" s="417">
        <v>0</v>
      </c>
      <c r="BU224" s="417">
        <v>0</v>
      </c>
      <c r="BV224" s="417">
        <v>0</v>
      </c>
      <c r="BW224" s="417">
        <v>0</v>
      </c>
      <c r="BX224" s="417">
        <v>0</v>
      </c>
      <c r="BY224" s="417">
        <v>0</v>
      </c>
      <c r="BZ224" s="417">
        <v>0</v>
      </c>
      <c r="CA224" s="417">
        <v>0</v>
      </c>
      <c r="CB224" s="417">
        <v>0</v>
      </c>
      <c r="CC224" s="417">
        <v>0</v>
      </c>
      <c r="CD224" s="417">
        <v>0</v>
      </c>
      <c r="CE224" s="417">
        <v>0</v>
      </c>
      <c r="CF224" s="417">
        <v>0</v>
      </c>
      <c r="CG224" s="417">
        <v>0</v>
      </c>
      <c r="CH224" s="417">
        <v>0</v>
      </c>
      <c r="CI224" s="417">
        <v>0</v>
      </c>
      <c r="CJ224" s="417">
        <v>0</v>
      </c>
      <c r="CK224" s="417">
        <v>0</v>
      </c>
      <c r="CL224" s="417">
        <v>0</v>
      </c>
      <c r="CM224" s="420">
        <v>0</v>
      </c>
      <c r="CN224" s="420">
        <v>0</v>
      </c>
      <c r="CO224" s="420">
        <v>0</v>
      </c>
      <c r="CP224" s="420">
        <v>0</v>
      </c>
    </row>
    <row r="225" spans="1:94" ht="99.95" customHeight="1" x14ac:dyDescent="0.25">
      <c r="A225" s="167">
        <v>19</v>
      </c>
      <c r="B225" s="167" t="s">
        <v>1722</v>
      </c>
      <c r="C225" s="167">
        <v>1906</v>
      </c>
      <c r="D225" s="167" t="s">
        <v>1727</v>
      </c>
      <c r="E225" s="350" t="s">
        <v>33</v>
      </c>
      <c r="F225" s="167" t="s">
        <v>34</v>
      </c>
      <c r="G225" s="368">
        <v>423</v>
      </c>
      <c r="H225" s="351" t="s">
        <v>1732</v>
      </c>
      <c r="I225" s="459" t="s">
        <v>2077</v>
      </c>
      <c r="J225" s="368">
        <v>28</v>
      </c>
      <c r="K225" s="352" t="s">
        <v>1916</v>
      </c>
      <c r="L225" s="352" t="s">
        <v>1916</v>
      </c>
      <c r="M225" s="353" t="s">
        <v>1732</v>
      </c>
      <c r="N225" s="459" t="s">
        <v>2077</v>
      </c>
      <c r="O225" s="368">
        <v>28</v>
      </c>
      <c r="P225" s="450">
        <v>2021004250580</v>
      </c>
      <c r="Q225" s="357" t="s">
        <v>1733</v>
      </c>
      <c r="R225" s="370">
        <v>1906029</v>
      </c>
      <c r="S225" s="158" t="s">
        <v>2047</v>
      </c>
      <c r="T225" s="355" t="s">
        <v>2048</v>
      </c>
      <c r="U225" s="355" t="s">
        <v>2042</v>
      </c>
      <c r="V225" s="148">
        <v>40</v>
      </c>
      <c r="W225" s="355" t="s">
        <v>2224</v>
      </c>
      <c r="X225" s="458" t="s">
        <v>1734</v>
      </c>
      <c r="Y225" s="387" t="s">
        <v>3841</v>
      </c>
      <c r="Z225" s="148" t="s">
        <v>2965</v>
      </c>
      <c r="AA225" s="166" t="s">
        <v>4105</v>
      </c>
      <c r="AB225" s="358" t="s">
        <v>1735</v>
      </c>
      <c r="AC225" s="378" t="s">
        <v>4106</v>
      </c>
      <c r="AD225" s="352" t="s">
        <v>1534</v>
      </c>
      <c r="AE225" s="352" t="s">
        <v>1544</v>
      </c>
      <c r="AF225" s="352" t="s">
        <v>1936</v>
      </c>
      <c r="AG225" s="388" t="s">
        <v>4107</v>
      </c>
      <c r="AH225" s="388" t="s">
        <v>4108</v>
      </c>
      <c r="AI225" s="468"/>
      <c r="AJ225" s="158">
        <v>6</v>
      </c>
      <c r="AK225" s="361" t="s">
        <v>1664</v>
      </c>
      <c r="AL225" s="461">
        <v>169</v>
      </c>
      <c r="AM225" s="453">
        <v>40</v>
      </c>
      <c r="AN225" s="366" t="b">
        <f t="shared" si="41"/>
        <v>1</v>
      </c>
      <c r="AO225" s="370">
        <v>20</v>
      </c>
      <c r="AP225" s="370">
        <v>20</v>
      </c>
      <c r="AQ225" s="352">
        <v>0</v>
      </c>
      <c r="AR225" s="352">
        <v>0</v>
      </c>
      <c r="AS225" s="372" t="s">
        <v>4326</v>
      </c>
      <c r="AT225" s="148" t="s">
        <v>4042</v>
      </c>
      <c r="AU225" s="439">
        <f t="shared" si="37"/>
        <v>567840000</v>
      </c>
      <c r="AV225" s="454">
        <f t="shared" si="38"/>
        <v>567840000</v>
      </c>
      <c r="AW225" s="455">
        <f t="shared" si="39"/>
        <v>0</v>
      </c>
      <c r="AX225" s="456">
        <f t="shared" si="40"/>
        <v>0</v>
      </c>
      <c r="AY225" s="457"/>
      <c r="AZ225" s="424">
        <v>567840000</v>
      </c>
      <c r="BA225" s="424">
        <v>0</v>
      </c>
      <c r="BB225" s="424">
        <v>0</v>
      </c>
      <c r="BC225" s="424">
        <v>0</v>
      </c>
      <c r="BD225" s="424">
        <v>0</v>
      </c>
      <c r="BE225" s="424">
        <v>0</v>
      </c>
      <c r="BF225" s="417">
        <v>0</v>
      </c>
      <c r="BG225" s="417">
        <v>0</v>
      </c>
      <c r="BH225" s="417">
        <v>0</v>
      </c>
      <c r="BI225" s="417">
        <v>0</v>
      </c>
      <c r="BJ225" s="417">
        <v>0</v>
      </c>
      <c r="BK225" s="417">
        <v>0</v>
      </c>
      <c r="BL225" s="417">
        <v>0</v>
      </c>
      <c r="BM225" s="417">
        <v>0</v>
      </c>
      <c r="BN225" s="417">
        <v>0</v>
      </c>
      <c r="BO225" s="417">
        <v>0</v>
      </c>
      <c r="BP225" s="417">
        <v>0</v>
      </c>
      <c r="BQ225" s="417">
        <v>0</v>
      </c>
      <c r="BR225" s="417">
        <v>0</v>
      </c>
      <c r="BS225" s="417">
        <v>0</v>
      </c>
      <c r="BT225" s="417">
        <v>0</v>
      </c>
      <c r="BU225" s="417">
        <v>0</v>
      </c>
      <c r="BV225" s="417">
        <v>0</v>
      </c>
      <c r="BW225" s="417">
        <v>0</v>
      </c>
      <c r="BX225" s="417">
        <v>0</v>
      </c>
      <c r="BY225" s="417">
        <v>0</v>
      </c>
      <c r="BZ225" s="417">
        <v>0</v>
      </c>
      <c r="CA225" s="417">
        <v>0</v>
      </c>
      <c r="CB225" s="417">
        <v>0</v>
      </c>
      <c r="CC225" s="417">
        <v>0</v>
      </c>
      <c r="CD225" s="417">
        <v>0</v>
      </c>
      <c r="CE225" s="417">
        <v>0</v>
      </c>
      <c r="CF225" s="417">
        <v>0</v>
      </c>
      <c r="CG225" s="417">
        <v>0</v>
      </c>
      <c r="CH225" s="417">
        <v>0</v>
      </c>
      <c r="CI225" s="417">
        <v>0</v>
      </c>
      <c r="CJ225" s="417">
        <v>0</v>
      </c>
      <c r="CK225" s="417">
        <v>0</v>
      </c>
      <c r="CL225" s="417">
        <v>0</v>
      </c>
      <c r="CM225" s="420">
        <v>0</v>
      </c>
      <c r="CN225" s="420">
        <v>0</v>
      </c>
      <c r="CO225" s="420">
        <v>0</v>
      </c>
      <c r="CP225" s="420">
        <v>0</v>
      </c>
    </row>
    <row r="226" spans="1:94" ht="99.95" customHeight="1" x14ac:dyDescent="0.25">
      <c r="A226" s="167">
        <v>19</v>
      </c>
      <c r="B226" s="167" t="s">
        <v>1722</v>
      </c>
      <c r="C226" s="167">
        <v>1906</v>
      </c>
      <c r="D226" s="167" t="s">
        <v>1727</v>
      </c>
      <c r="E226" s="350" t="s">
        <v>33</v>
      </c>
      <c r="F226" s="167" t="s">
        <v>34</v>
      </c>
      <c r="G226" s="368">
        <v>423</v>
      </c>
      <c r="H226" s="351" t="s">
        <v>1732</v>
      </c>
      <c r="I226" s="459" t="s">
        <v>2077</v>
      </c>
      <c r="J226" s="368">
        <v>28</v>
      </c>
      <c r="K226" s="352" t="s">
        <v>1916</v>
      </c>
      <c r="L226" s="352" t="s">
        <v>1916</v>
      </c>
      <c r="M226" s="353" t="s">
        <v>1732</v>
      </c>
      <c r="N226" s="459" t="s">
        <v>2077</v>
      </c>
      <c r="O226" s="368">
        <v>28</v>
      </c>
      <c r="P226" s="450">
        <v>2021004250580</v>
      </c>
      <c r="Q226" s="357" t="s">
        <v>1733</v>
      </c>
      <c r="R226" s="370">
        <v>1906029</v>
      </c>
      <c r="S226" s="158" t="s">
        <v>2047</v>
      </c>
      <c r="T226" s="355" t="s">
        <v>2048</v>
      </c>
      <c r="U226" s="355" t="s">
        <v>2042</v>
      </c>
      <c r="V226" s="148">
        <v>40</v>
      </c>
      <c r="W226" s="355" t="s">
        <v>2224</v>
      </c>
      <c r="X226" s="458" t="s">
        <v>1734</v>
      </c>
      <c r="Y226" s="446"/>
      <c r="Z226" s="373"/>
      <c r="AA226" s="166" t="s">
        <v>4105</v>
      </c>
      <c r="AB226" s="358" t="s">
        <v>1738</v>
      </c>
      <c r="AC226" s="432"/>
      <c r="AD226" s="352" t="s">
        <v>1534</v>
      </c>
      <c r="AE226" s="352" t="s">
        <v>1544</v>
      </c>
      <c r="AF226" s="352" t="s">
        <v>1936</v>
      </c>
      <c r="AG226" s="388" t="s">
        <v>4107</v>
      </c>
      <c r="AH226" s="388" t="s">
        <v>4108</v>
      </c>
      <c r="AI226" s="468"/>
      <c r="AJ226" s="158">
        <v>6</v>
      </c>
      <c r="AK226" s="361" t="s">
        <v>1664</v>
      </c>
      <c r="AL226" s="461">
        <v>169</v>
      </c>
      <c r="AM226" s="441">
        <v>40</v>
      </c>
      <c r="AN226" s="366" t="b">
        <f t="shared" si="41"/>
        <v>1</v>
      </c>
      <c r="AO226" s="370">
        <v>20</v>
      </c>
      <c r="AP226" s="370">
        <v>20</v>
      </c>
      <c r="AQ226" s="352">
        <v>0</v>
      </c>
      <c r="AR226" s="352">
        <v>0</v>
      </c>
      <c r="AS226" s="377"/>
      <c r="AT226" s="148" t="s">
        <v>4042</v>
      </c>
      <c r="AU226" s="439">
        <f t="shared" si="37"/>
        <v>0</v>
      </c>
      <c r="AV226" s="454">
        <f t="shared" si="38"/>
        <v>0</v>
      </c>
      <c r="AW226" s="455">
        <f t="shared" si="39"/>
        <v>0</v>
      </c>
      <c r="AX226" s="456">
        <f t="shared" si="40"/>
        <v>0</v>
      </c>
      <c r="AY226" s="457"/>
      <c r="AZ226" s="424">
        <v>0</v>
      </c>
      <c r="BA226" s="424">
        <v>0</v>
      </c>
      <c r="BB226" s="424">
        <v>0</v>
      </c>
      <c r="BC226" s="424">
        <v>0</v>
      </c>
      <c r="BD226" s="424">
        <v>0</v>
      </c>
      <c r="BE226" s="424">
        <v>0</v>
      </c>
      <c r="BF226" s="417">
        <v>0</v>
      </c>
      <c r="BG226" s="417">
        <v>0</v>
      </c>
      <c r="BH226" s="417">
        <v>0</v>
      </c>
      <c r="BI226" s="417">
        <v>0</v>
      </c>
      <c r="BJ226" s="417">
        <v>0</v>
      </c>
      <c r="BK226" s="417">
        <v>0</v>
      </c>
      <c r="BL226" s="417">
        <v>0</v>
      </c>
      <c r="BM226" s="417">
        <v>0</v>
      </c>
      <c r="BN226" s="417">
        <v>0</v>
      </c>
      <c r="BO226" s="417">
        <v>0</v>
      </c>
      <c r="BP226" s="417">
        <v>0</v>
      </c>
      <c r="BQ226" s="417">
        <v>0</v>
      </c>
      <c r="BR226" s="417">
        <v>0</v>
      </c>
      <c r="BS226" s="417">
        <v>0</v>
      </c>
      <c r="BT226" s="417">
        <v>0</v>
      </c>
      <c r="BU226" s="417">
        <v>0</v>
      </c>
      <c r="BV226" s="417">
        <v>0</v>
      </c>
      <c r="BW226" s="417">
        <v>0</v>
      </c>
      <c r="BX226" s="417">
        <v>0</v>
      </c>
      <c r="BY226" s="417">
        <v>0</v>
      </c>
      <c r="BZ226" s="417">
        <v>0</v>
      </c>
      <c r="CA226" s="417">
        <v>0</v>
      </c>
      <c r="CB226" s="417">
        <v>0</v>
      </c>
      <c r="CC226" s="417">
        <v>0</v>
      </c>
      <c r="CD226" s="417">
        <v>0</v>
      </c>
      <c r="CE226" s="417">
        <v>0</v>
      </c>
      <c r="CF226" s="417">
        <v>0</v>
      </c>
      <c r="CG226" s="417">
        <v>0</v>
      </c>
      <c r="CH226" s="417">
        <v>0</v>
      </c>
      <c r="CI226" s="417">
        <v>0</v>
      </c>
      <c r="CJ226" s="417">
        <v>0</v>
      </c>
      <c r="CK226" s="417">
        <v>0</v>
      </c>
      <c r="CL226" s="417">
        <v>0</v>
      </c>
      <c r="CM226" s="420">
        <v>0</v>
      </c>
      <c r="CN226" s="420">
        <v>0</v>
      </c>
      <c r="CO226" s="420">
        <v>0</v>
      </c>
      <c r="CP226" s="420">
        <v>0</v>
      </c>
    </row>
    <row r="227" spans="1:94" ht="99.95" customHeight="1" x14ac:dyDescent="0.25">
      <c r="A227" s="167">
        <v>19</v>
      </c>
      <c r="B227" s="167" t="s">
        <v>1722</v>
      </c>
      <c r="C227" s="167">
        <v>1906</v>
      </c>
      <c r="D227" s="167" t="s">
        <v>1727</v>
      </c>
      <c r="E227" s="350" t="s">
        <v>33</v>
      </c>
      <c r="F227" s="167" t="s">
        <v>34</v>
      </c>
      <c r="G227" s="368">
        <v>423</v>
      </c>
      <c r="H227" s="351" t="s">
        <v>1732</v>
      </c>
      <c r="I227" s="459" t="s">
        <v>2077</v>
      </c>
      <c r="J227" s="368">
        <v>28</v>
      </c>
      <c r="K227" s="352" t="s">
        <v>1916</v>
      </c>
      <c r="L227" s="352" t="s">
        <v>1916</v>
      </c>
      <c r="M227" s="353" t="s">
        <v>1732</v>
      </c>
      <c r="N227" s="459" t="s">
        <v>2077</v>
      </c>
      <c r="O227" s="368">
        <v>28</v>
      </c>
      <c r="P227" s="450">
        <v>2021004250580</v>
      </c>
      <c r="Q227" s="357" t="s">
        <v>1733</v>
      </c>
      <c r="R227" s="370">
        <v>1906029</v>
      </c>
      <c r="S227" s="158" t="s">
        <v>2047</v>
      </c>
      <c r="T227" s="355" t="s">
        <v>2048</v>
      </c>
      <c r="U227" s="355" t="s">
        <v>2042</v>
      </c>
      <c r="V227" s="148">
        <v>40</v>
      </c>
      <c r="W227" s="355" t="s">
        <v>2224</v>
      </c>
      <c r="X227" s="458" t="s">
        <v>1734</v>
      </c>
      <c r="Y227" s="446"/>
      <c r="Z227" s="373"/>
      <c r="AA227" s="166" t="s">
        <v>4105</v>
      </c>
      <c r="AB227" s="358" t="s">
        <v>1736</v>
      </c>
      <c r="AC227" s="432"/>
      <c r="AD227" s="396" t="s">
        <v>1534</v>
      </c>
      <c r="AE227" s="396" t="s">
        <v>1544</v>
      </c>
      <c r="AF227" s="396" t="s">
        <v>1936</v>
      </c>
      <c r="AG227" s="389"/>
      <c r="AH227" s="389"/>
      <c r="AI227" s="468"/>
      <c r="AJ227" s="158">
        <v>6</v>
      </c>
      <c r="AK227" s="361" t="s">
        <v>1664</v>
      </c>
      <c r="AL227" s="461">
        <v>53</v>
      </c>
      <c r="AM227" s="453">
        <f>+AO227+AP227+AQ227+AR227</f>
        <v>0</v>
      </c>
      <c r="AN227" s="366" t="b">
        <f t="shared" si="41"/>
        <v>1</v>
      </c>
      <c r="AO227" s="370">
        <v>0</v>
      </c>
      <c r="AP227" s="370">
        <v>0</v>
      </c>
      <c r="AQ227" s="352">
        <v>0</v>
      </c>
      <c r="AR227" s="352">
        <v>0</v>
      </c>
      <c r="AS227" s="377"/>
      <c r="AT227" s="148" t="s">
        <v>4042</v>
      </c>
      <c r="AU227" s="439">
        <f t="shared" si="37"/>
        <v>0</v>
      </c>
      <c r="AV227" s="454">
        <f t="shared" si="38"/>
        <v>0</v>
      </c>
      <c r="AW227" s="455">
        <f t="shared" si="39"/>
        <v>0</v>
      </c>
      <c r="AX227" s="456">
        <f t="shared" si="40"/>
        <v>0</v>
      </c>
      <c r="AY227" s="457"/>
      <c r="AZ227" s="424">
        <v>0</v>
      </c>
      <c r="BA227" s="424">
        <v>0</v>
      </c>
      <c r="BB227" s="424">
        <v>0</v>
      </c>
      <c r="BC227" s="424">
        <v>0</v>
      </c>
      <c r="BD227" s="424">
        <v>0</v>
      </c>
      <c r="BE227" s="424">
        <v>0</v>
      </c>
      <c r="BF227" s="417">
        <v>0</v>
      </c>
      <c r="BG227" s="417">
        <v>0</v>
      </c>
      <c r="BH227" s="417">
        <v>0</v>
      </c>
      <c r="BI227" s="417">
        <v>0</v>
      </c>
      <c r="BJ227" s="417">
        <v>0</v>
      </c>
      <c r="BK227" s="417">
        <v>0</v>
      </c>
      <c r="BL227" s="417">
        <v>0</v>
      </c>
      <c r="BM227" s="417">
        <v>0</v>
      </c>
      <c r="BN227" s="417">
        <v>0</v>
      </c>
      <c r="BO227" s="417">
        <v>0</v>
      </c>
      <c r="BP227" s="417">
        <v>0</v>
      </c>
      <c r="BQ227" s="417">
        <v>0</v>
      </c>
      <c r="BR227" s="417">
        <v>0</v>
      </c>
      <c r="BS227" s="417">
        <v>0</v>
      </c>
      <c r="BT227" s="417">
        <v>0</v>
      </c>
      <c r="BU227" s="417">
        <v>0</v>
      </c>
      <c r="BV227" s="417">
        <v>0</v>
      </c>
      <c r="BW227" s="417">
        <v>0</v>
      </c>
      <c r="BX227" s="417">
        <v>0</v>
      </c>
      <c r="BY227" s="417">
        <v>0</v>
      </c>
      <c r="BZ227" s="417">
        <v>0</v>
      </c>
      <c r="CA227" s="417">
        <v>0</v>
      </c>
      <c r="CB227" s="417">
        <v>0</v>
      </c>
      <c r="CC227" s="417">
        <v>0</v>
      </c>
      <c r="CD227" s="417">
        <v>0</v>
      </c>
      <c r="CE227" s="417">
        <v>0</v>
      </c>
      <c r="CF227" s="417">
        <v>0</v>
      </c>
      <c r="CG227" s="417">
        <v>0</v>
      </c>
      <c r="CH227" s="417">
        <v>0</v>
      </c>
      <c r="CI227" s="417">
        <v>0</v>
      </c>
      <c r="CJ227" s="417">
        <v>0</v>
      </c>
      <c r="CK227" s="417">
        <v>0</v>
      </c>
      <c r="CL227" s="417">
        <v>0</v>
      </c>
      <c r="CM227" s="420">
        <v>0</v>
      </c>
      <c r="CN227" s="420">
        <v>0</v>
      </c>
      <c r="CO227" s="420">
        <v>0</v>
      </c>
      <c r="CP227" s="420">
        <v>0</v>
      </c>
    </row>
    <row r="228" spans="1:94" ht="99.95" customHeight="1" x14ac:dyDescent="0.25">
      <c r="A228" s="167">
        <v>45</v>
      </c>
      <c r="B228" s="167" t="s">
        <v>548</v>
      </c>
      <c r="C228" s="167">
        <v>4599</v>
      </c>
      <c r="D228" s="167" t="s">
        <v>1739</v>
      </c>
      <c r="E228" s="350" t="s">
        <v>1740</v>
      </c>
      <c r="F228" s="167" t="s">
        <v>551</v>
      </c>
      <c r="G228" s="368">
        <v>430</v>
      </c>
      <c r="H228" s="351" t="s">
        <v>1469</v>
      </c>
      <c r="I228" s="459" t="s">
        <v>2077</v>
      </c>
      <c r="J228" s="368">
        <v>30</v>
      </c>
      <c r="K228" s="352" t="s">
        <v>1916</v>
      </c>
      <c r="L228" s="352" t="s">
        <v>1916</v>
      </c>
      <c r="M228" s="353" t="s">
        <v>2013</v>
      </c>
      <c r="N228" s="459" t="s">
        <v>2077</v>
      </c>
      <c r="O228" s="368">
        <v>30</v>
      </c>
      <c r="P228" s="450">
        <v>2021004250579</v>
      </c>
      <c r="Q228" s="357" t="s">
        <v>1742</v>
      </c>
      <c r="R228" s="370">
        <v>4599005</v>
      </c>
      <c r="S228" s="158" t="s">
        <v>2040</v>
      </c>
      <c r="T228" s="355" t="s">
        <v>2041</v>
      </c>
      <c r="U228" s="355" t="s">
        <v>2042</v>
      </c>
      <c r="V228" s="148">
        <v>1</v>
      </c>
      <c r="W228" s="355" t="s">
        <v>2225</v>
      </c>
      <c r="X228" s="458" t="s">
        <v>1743</v>
      </c>
      <c r="Y228" s="373"/>
      <c r="Z228" s="373"/>
      <c r="AA228" s="370" t="s">
        <v>4120</v>
      </c>
      <c r="AB228" s="358" t="s">
        <v>1752</v>
      </c>
      <c r="AC228" s="432"/>
      <c r="AD228" s="396" t="s">
        <v>1534</v>
      </c>
      <c r="AE228" s="396" t="s">
        <v>1999</v>
      </c>
      <c r="AF228" s="396" t="s">
        <v>1936</v>
      </c>
      <c r="AG228" s="374"/>
      <c r="AH228" s="374"/>
      <c r="AI228" s="468"/>
      <c r="AJ228" s="158">
        <v>6</v>
      </c>
      <c r="AK228" s="363" t="s">
        <v>1666</v>
      </c>
      <c r="AL228" s="461">
        <v>100</v>
      </c>
      <c r="AM228" s="453">
        <f>SUBTOTAL(9,AO228:AR228)</f>
        <v>0</v>
      </c>
      <c r="AN228" s="366" t="b">
        <f t="shared" si="41"/>
        <v>1</v>
      </c>
      <c r="AO228" s="370">
        <v>0</v>
      </c>
      <c r="AP228" s="370">
        <v>0</v>
      </c>
      <c r="AQ228" s="352">
        <v>0</v>
      </c>
      <c r="AR228" s="352">
        <v>0</v>
      </c>
      <c r="AS228" s="377"/>
      <c r="AT228" s="148" t="s">
        <v>4042</v>
      </c>
      <c r="AU228" s="439">
        <f t="shared" si="37"/>
        <v>0</v>
      </c>
      <c r="AV228" s="454">
        <f t="shared" si="38"/>
        <v>0</v>
      </c>
      <c r="AW228" s="455">
        <f t="shared" si="39"/>
        <v>0</v>
      </c>
      <c r="AX228" s="456">
        <f t="shared" si="40"/>
        <v>0</v>
      </c>
      <c r="AY228" s="457"/>
      <c r="AZ228" s="424">
        <v>0</v>
      </c>
      <c r="BA228" s="424">
        <v>0</v>
      </c>
      <c r="BB228" s="424">
        <v>0</v>
      </c>
      <c r="BC228" s="424">
        <v>0</v>
      </c>
      <c r="BD228" s="424">
        <v>0</v>
      </c>
      <c r="BE228" s="424">
        <v>0</v>
      </c>
      <c r="BF228" s="417">
        <v>0</v>
      </c>
      <c r="BG228" s="417">
        <v>0</v>
      </c>
      <c r="BH228" s="417">
        <v>0</v>
      </c>
      <c r="BI228" s="417">
        <v>0</v>
      </c>
      <c r="BJ228" s="417">
        <v>0</v>
      </c>
      <c r="BK228" s="417">
        <v>0</v>
      </c>
      <c r="BL228" s="417">
        <v>0</v>
      </c>
      <c r="BM228" s="417">
        <v>0</v>
      </c>
      <c r="BN228" s="417">
        <v>0</v>
      </c>
      <c r="BO228" s="417">
        <v>0</v>
      </c>
      <c r="BP228" s="417">
        <v>0</v>
      </c>
      <c r="BQ228" s="417">
        <v>0</v>
      </c>
      <c r="BR228" s="417">
        <v>0</v>
      </c>
      <c r="BS228" s="417">
        <v>0</v>
      </c>
      <c r="BT228" s="417">
        <v>0</v>
      </c>
      <c r="BU228" s="417">
        <v>0</v>
      </c>
      <c r="BV228" s="417">
        <v>0</v>
      </c>
      <c r="BW228" s="417">
        <v>0</v>
      </c>
      <c r="BX228" s="417">
        <v>0</v>
      </c>
      <c r="BY228" s="417">
        <v>0</v>
      </c>
      <c r="BZ228" s="417">
        <v>0</v>
      </c>
      <c r="CA228" s="417">
        <v>0</v>
      </c>
      <c r="CB228" s="417">
        <v>0</v>
      </c>
      <c r="CC228" s="417">
        <v>0</v>
      </c>
      <c r="CD228" s="417">
        <v>0</v>
      </c>
      <c r="CE228" s="417">
        <v>0</v>
      </c>
      <c r="CF228" s="417">
        <v>0</v>
      </c>
      <c r="CG228" s="417">
        <v>0</v>
      </c>
      <c r="CH228" s="417">
        <v>0</v>
      </c>
      <c r="CI228" s="417">
        <v>0</v>
      </c>
      <c r="CJ228" s="417">
        <v>0</v>
      </c>
      <c r="CK228" s="417">
        <v>0</v>
      </c>
      <c r="CL228" s="417">
        <v>0</v>
      </c>
      <c r="CM228" s="420">
        <v>0</v>
      </c>
      <c r="CN228" s="420">
        <v>0</v>
      </c>
      <c r="CO228" s="420">
        <v>0</v>
      </c>
      <c r="CP228" s="420">
        <v>0</v>
      </c>
    </row>
    <row r="229" spans="1:94" ht="99.95" customHeight="1" x14ac:dyDescent="0.25">
      <c r="A229" s="167">
        <v>45</v>
      </c>
      <c r="B229" s="167" t="s">
        <v>548</v>
      </c>
      <c r="C229" s="167">
        <v>4599</v>
      </c>
      <c r="D229" s="167" t="s">
        <v>1739</v>
      </c>
      <c r="E229" s="350" t="s">
        <v>1740</v>
      </c>
      <c r="F229" s="167" t="s">
        <v>551</v>
      </c>
      <c r="G229" s="368">
        <v>430</v>
      </c>
      <c r="H229" s="351" t="s">
        <v>1469</v>
      </c>
      <c r="I229" s="459" t="s">
        <v>2077</v>
      </c>
      <c r="J229" s="368">
        <v>30</v>
      </c>
      <c r="K229" s="352" t="s">
        <v>1916</v>
      </c>
      <c r="L229" s="352" t="s">
        <v>1916</v>
      </c>
      <c r="M229" s="353" t="s">
        <v>2013</v>
      </c>
      <c r="N229" s="459" t="s">
        <v>2077</v>
      </c>
      <c r="O229" s="368">
        <v>30</v>
      </c>
      <c r="P229" s="450">
        <v>2021004250579</v>
      </c>
      <c r="Q229" s="357" t="s">
        <v>1742</v>
      </c>
      <c r="R229" s="370">
        <v>4599005</v>
      </c>
      <c r="S229" s="158" t="s">
        <v>2040</v>
      </c>
      <c r="T229" s="355" t="s">
        <v>2041</v>
      </c>
      <c r="U229" s="355" t="s">
        <v>2042</v>
      </c>
      <c r="V229" s="148">
        <v>1</v>
      </c>
      <c r="W229" s="355" t="s">
        <v>2225</v>
      </c>
      <c r="X229" s="458" t="s">
        <v>1743</v>
      </c>
      <c r="Y229" s="373"/>
      <c r="Z229" s="373"/>
      <c r="AA229" s="370" t="s">
        <v>4120</v>
      </c>
      <c r="AB229" s="358" t="s">
        <v>1751</v>
      </c>
      <c r="AC229" s="432"/>
      <c r="AD229" s="396" t="s">
        <v>1534</v>
      </c>
      <c r="AE229" s="396" t="s">
        <v>1999</v>
      </c>
      <c r="AF229" s="396" t="s">
        <v>1936</v>
      </c>
      <c r="AG229" s="374"/>
      <c r="AH229" s="374"/>
      <c r="AI229" s="468"/>
      <c r="AJ229" s="158">
        <v>6</v>
      </c>
      <c r="AK229" s="363" t="s">
        <v>1666</v>
      </c>
      <c r="AL229" s="461">
        <v>100</v>
      </c>
      <c r="AM229" s="453">
        <f>SUBTOTAL(9,AO229:AR229)</f>
        <v>0</v>
      </c>
      <c r="AN229" s="366" t="b">
        <f t="shared" si="41"/>
        <v>1</v>
      </c>
      <c r="AO229" s="370">
        <v>0</v>
      </c>
      <c r="AP229" s="370">
        <v>0</v>
      </c>
      <c r="AQ229" s="352">
        <v>0</v>
      </c>
      <c r="AR229" s="352">
        <v>0</v>
      </c>
      <c r="AS229" s="377"/>
      <c r="AT229" s="148" t="s">
        <v>4042</v>
      </c>
      <c r="AU229" s="439">
        <f t="shared" si="37"/>
        <v>0</v>
      </c>
      <c r="AV229" s="454">
        <f t="shared" si="38"/>
        <v>0</v>
      </c>
      <c r="AW229" s="455">
        <f t="shared" si="39"/>
        <v>0</v>
      </c>
      <c r="AX229" s="456">
        <f t="shared" si="40"/>
        <v>0</v>
      </c>
      <c r="AY229" s="457"/>
      <c r="AZ229" s="424">
        <v>0</v>
      </c>
      <c r="BA229" s="424">
        <v>0</v>
      </c>
      <c r="BB229" s="424">
        <v>0</v>
      </c>
      <c r="BC229" s="424">
        <v>0</v>
      </c>
      <c r="BD229" s="424">
        <v>0</v>
      </c>
      <c r="BE229" s="424">
        <v>0</v>
      </c>
      <c r="BF229" s="417">
        <v>0</v>
      </c>
      <c r="BG229" s="417">
        <v>0</v>
      </c>
      <c r="BH229" s="417">
        <v>0</v>
      </c>
      <c r="BI229" s="417">
        <v>0</v>
      </c>
      <c r="BJ229" s="417">
        <v>0</v>
      </c>
      <c r="BK229" s="417">
        <v>0</v>
      </c>
      <c r="BL229" s="417">
        <v>0</v>
      </c>
      <c r="BM229" s="417">
        <v>0</v>
      </c>
      <c r="BN229" s="417">
        <v>0</v>
      </c>
      <c r="BO229" s="417">
        <v>0</v>
      </c>
      <c r="BP229" s="417">
        <v>0</v>
      </c>
      <c r="BQ229" s="417">
        <v>0</v>
      </c>
      <c r="BR229" s="417">
        <v>0</v>
      </c>
      <c r="BS229" s="417">
        <v>0</v>
      </c>
      <c r="BT229" s="417">
        <v>0</v>
      </c>
      <c r="BU229" s="417">
        <v>0</v>
      </c>
      <c r="BV229" s="417">
        <v>0</v>
      </c>
      <c r="BW229" s="417">
        <v>0</v>
      </c>
      <c r="BX229" s="417">
        <v>0</v>
      </c>
      <c r="BY229" s="417">
        <v>0</v>
      </c>
      <c r="BZ229" s="417">
        <v>0</v>
      </c>
      <c r="CA229" s="417">
        <v>0</v>
      </c>
      <c r="CB229" s="417">
        <v>0</v>
      </c>
      <c r="CC229" s="417">
        <v>0</v>
      </c>
      <c r="CD229" s="417">
        <v>0</v>
      </c>
      <c r="CE229" s="417">
        <v>0</v>
      </c>
      <c r="CF229" s="417">
        <v>0</v>
      </c>
      <c r="CG229" s="417">
        <v>0</v>
      </c>
      <c r="CH229" s="417">
        <v>0</v>
      </c>
      <c r="CI229" s="417">
        <v>0</v>
      </c>
      <c r="CJ229" s="417">
        <v>0</v>
      </c>
      <c r="CK229" s="417">
        <v>0</v>
      </c>
      <c r="CL229" s="417">
        <v>0</v>
      </c>
      <c r="CM229" s="420">
        <v>0</v>
      </c>
      <c r="CN229" s="420">
        <v>0</v>
      </c>
      <c r="CO229" s="420">
        <v>0</v>
      </c>
      <c r="CP229" s="420">
        <v>0</v>
      </c>
    </row>
    <row r="230" spans="1:94" ht="99.95" customHeight="1" x14ac:dyDescent="0.25">
      <c r="A230" s="167">
        <v>45</v>
      </c>
      <c r="B230" s="167" t="s">
        <v>548</v>
      </c>
      <c r="C230" s="167">
        <v>4599</v>
      </c>
      <c r="D230" s="167" t="s">
        <v>1739</v>
      </c>
      <c r="E230" s="350" t="s">
        <v>1740</v>
      </c>
      <c r="F230" s="167" t="s">
        <v>551</v>
      </c>
      <c r="G230" s="368">
        <v>430</v>
      </c>
      <c r="H230" s="351" t="s">
        <v>1469</v>
      </c>
      <c r="I230" s="459" t="s">
        <v>2077</v>
      </c>
      <c r="J230" s="368">
        <v>30</v>
      </c>
      <c r="K230" s="352" t="s">
        <v>1916</v>
      </c>
      <c r="L230" s="352" t="s">
        <v>1916</v>
      </c>
      <c r="M230" s="353" t="s">
        <v>2013</v>
      </c>
      <c r="N230" s="459" t="s">
        <v>2077</v>
      </c>
      <c r="O230" s="368">
        <v>30</v>
      </c>
      <c r="P230" s="450">
        <v>2021004250579</v>
      </c>
      <c r="Q230" s="357" t="s">
        <v>1742</v>
      </c>
      <c r="R230" s="370">
        <v>4599005</v>
      </c>
      <c r="S230" s="158" t="s">
        <v>2040</v>
      </c>
      <c r="T230" s="355" t="s">
        <v>2041</v>
      </c>
      <c r="U230" s="355" t="s">
        <v>2042</v>
      </c>
      <c r="V230" s="148">
        <v>1</v>
      </c>
      <c r="W230" s="355" t="s">
        <v>2225</v>
      </c>
      <c r="X230" s="458" t="s">
        <v>1743</v>
      </c>
      <c r="Y230" s="148" t="s">
        <v>4022</v>
      </c>
      <c r="Z230" s="148" t="s">
        <v>3987</v>
      </c>
      <c r="AA230" s="370" t="s">
        <v>4120</v>
      </c>
      <c r="AB230" s="358" t="s">
        <v>1753</v>
      </c>
      <c r="AC230" s="378" t="s">
        <v>4109</v>
      </c>
      <c r="AD230" s="352" t="s">
        <v>1534</v>
      </c>
      <c r="AE230" s="352" t="s">
        <v>1999</v>
      </c>
      <c r="AF230" s="352" t="s">
        <v>1936</v>
      </c>
      <c r="AG230" s="368" t="s">
        <v>4121</v>
      </c>
      <c r="AH230" s="368" t="s">
        <v>4122</v>
      </c>
      <c r="AI230" s="468"/>
      <c r="AJ230" s="158">
        <v>6</v>
      </c>
      <c r="AK230" s="363" t="s">
        <v>1666</v>
      </c>
      <c r="AL230" s="461">
        <v>100</v>
      </c>
      <c r="AM230" s="453">
        <f>SUBTOTAL(9,AO230:AR230)</f>
        <v>50</v>
      </c>
      <c r="AN230" s="366" t="b">
        <f t="shared" si="41"/>
        <v>1</v>
      </c>
      <c r="AO230" s="370">
        <v>15</v>
      </c>
      <c r="AP230" s="370">
        <v>35</v>
      </c>
      <c r="AQ230" s="352">
        <v>0</v>
      </c>
      <c r="AR230" s="352">
        <v>0</v>
      </c>
      <c r="AS230" s="372" t="s">
        <v>4123</v>
      </c>
      <c r="AT230" s="148" t="s">
        <v>4042</v>
      </c>
      <c r="AU230" s="439">
        <f t="shared" si="37"/>
        <v>210000000</v>
      </c>
      <c r="AV230" s="454">
        <f t="shared" si="38"/>
        <v>210000000</v>
      </c>
      <c r="AW230" s="455">
        <f t="shared" si="39"/>
        <v>0</v>
      </c>
      <c r="AX230" s="456">
        <f t="shared" si="40"/>
        <v>0</v>
      </c>
      <c r="AY230" s="457"/>
      <c r="AZ230" s="424">
        <v>210000000</v>
      </c>
      <c r="BA230" s="424">
        <v>0</v>
      </c>
      <c r="BB230" s="424">
        <v>0</v>
      </c>
      <c r="BC230" s="424">
        <v>0</v>
      </c>
      <c r="BD230" s="424">
        <v>0</v>
      </c>
      <c r="BE230" s="424">
        <v>0</v>
      </c>
      <c r="BF230" s="417">
        <v>0</v>
      </c>
      <c r="BG230" s="417">
        <v>0</v>
      </c>
      <c r="BH230" s="417">
        <v>0</v>
      </c>
      <c r="BI230" s="417">
        <v>0</v>
      </c>
      <c r="BJ230" s="417">
        <v>0</v>
      </c>
      <c r="BK230" s="417">
        <v>0</v>
      </c>
      <c r="BL230" s="417">
        <v>0</v>
      </c>
      <c r="BM230" s="417">
        <v>0</v>
      </c>
      <c r="BN230" s="417">
        <v>0</v>
      </c>
      <c r="BO230" s="417">
        <v>0</v>
      </c>
      <c r="BP230" s="417">
        <v>0</v>
      </c>
      <c r="BQ230" s="417">
        <v>0</v>
      </c>
      <c r="BR230" s="417">
        <v>0</v>
      </c>
      <c r="BS230" s="417">
        <v>0</v>
      </c>
      <c r="BT230" s="417">
        <v>0</v>
      </c>
      <c r="BU230" s="417">
        <v>0</v>
      </c>
      <c r="BV230" s="417">
        <v>0</v>
      </c>
      <c r="BW230" s="417">
        <v>0</v>
      </c>
      <c r="BX230" s="417">
        <v>0</v>
      </c>
      <c r="BY230" s="417">
        <v>0</v>
      </c>
      <c r="BZ230" s="417">
        <v>0</v>
      </c>
      <c r="CA230" s="417">
        <v>0</v>
      </c>
      <c r="CB230" s="417">
        <v>0</v>
      </c>
      <c r="CC230" s="417">
        <v>0</v>
      </c>
      <c r="CD230" s="417">
        <v>0</v>
      </c>
      <c r="CE230" s="417">
        <v>0</v>
      </c>
      <c r="CF230" s="417">
        <v>0</v>
      </c>
      <c r="CG230" s="417">
        <v>0</v>
      </c>
      <c r="CH230" s="417">
        <v>0</v>
      </c>
      <c r="CI230" s="417">
        <v>0</v>
      </c>
      <c r="CJ230" s="417">
        <v>0</v>
      </c>
      <c r="CK230" s="417">
        <v>0</v>
      </c>
      <c r="CL230" s="417">
        <v>0</v>
      </c>
      <c r="CM230" s="420">
        <v>0</v>
      </c>
      <c r="CN230" s="420">
        <v>0</v>
      </c>
      <c r="CO230" s="420">
        <v>0</v>
      </c>
      <c r="CP230" s="420">
        <v>0</v>
      </c>
    </row>
    <row r="231" spans="1:94" ht="12.75" customHeight="1" x14ac:dyDescent="0.2">
      <c r="AU231" s="405"/>
      <c r="AV231" s="397"/>
      <c r="AW231" s="397"/>
      <c r="AX231" s="397"/>
      <c r="AZ231" s="397"/>
      <c r="BA231" s="397"/>
      <c r="CO231" s="391">
        <f>SUBTOTAL(9,CO105:CO230)</f>
        <v>18355905047</v>
      </c>
    </row>
    <row r="232" spans="1:94" ht="15.75" customHeight="1" x14ac:dyDescent="0.2">
      <c r="AU232" s="404">
        <f>SUM(AU5:AU231)</f>
        <v>600410190000</v>
      </c>
      <c r="AV232" s="404">
        <f t="shared" ref="AV232:CP232" si="45">SUM(AV5:AV231)</f>
        <v>30953229000</v>
      </c>
      <c r="AW232" s="404">
        <f t="shared" si="45"/>
        <v>515298313000</v>
      </c>
      <c r="AX232" s="404">
        <f t="shared" si="45"/>
        <v>54158648000</v>
      </c>
      <c r="AZ232" s="404">
        <f t="shared" si="45"/>
        <v>20991141000</v>
      </c>
      <c r="BA232" s="404">
        <f t="shared" si="45"/>
        <v>8407020000</v>
      </c>
      <c r="BB232" s="404">
        <f t="shared" si="45"/>
        <v>1050000000</v>
      </c>
      <c r="BC232" s="404">
        <f t="shared" si="45"/>
        <v>94320000</v>
      </c>
      <c r="BD232" s="404">
        <f t="shared" si="45"/>
        <v>410748000</v>
      </c>
      <c r="BE232" s="404">
        <f t="shared" si="45"/>
        <v>0</v>
      </c>
      <c r="BF232" s="404">
        <f t="shared" si="45"/>
        <v>12615405000</v>
      </c>
      <c r="BG232" s="404">
        <f t="shared" si="45"/>
        <v>7733000000</v>
      </c>
      <c r="BH232" s="404">
        <f t="shared" si="45"/>
        <v>1692666000</v>
      </c>
      <c r="BI232" s="404">
        <f t="shared" si="45"/>
        <v>3478000000</v>
      </c>
      <c r="BJ232" s="404">
        <f t="shared" si="45"/>
        <v>5077998000</v>
      </c>
      <c r="BK232" s="404">
        <f t="shared" si="45"/>
        <v>15725000000</v>
      </c>
      <c r="BL232" s="404">
        <f t="shared" si="45"/>
        <v>51800000000</v>
      </c>
      <c r="BM232" s="404">
        <f t="shared" si="45"/>
        <v>51800000000</v>
      </c>
      <c r="BN232" s="404">
        <f t="shared" si="45"/>
        <v>15725000000</v>
      </c>
      <c r="BO232" s="404">
        <f t="shared" si="45"/>
        <v>56711572000</v>
      </c>
      <c r="BP232" s="404">
        <f t="shared" si="45"/>
        <v>584108000</v>
      </c>
      <c r="BQ232" s="404">
        <f t="shared" si="45"/>
        <v>584109000</v>
      </c>
      <c r="BR232" s="404">
        <f t="shared" si="45"/>
        <v>103857675000</v>
      </c>
      <c r="BS232" s="404">
        <f t="shared" si="45"/>
        <v>33201813000</v>
      </c>
      <c r="BT232" s="404">
        <f t="shared" si="45"/>
        <v>883995000</v>
      </c>
      <c r="BU232" s="404">
        <f t="shared" si="45"/>
        <v>1878490000</v>
      </c>
      <c r="BV232" s="404">
        <f t="shared" si="45"/>
        <v>4939335000</v>
      </c>
      <c r="BW232" s="404">
        <f t="shared" si="45"/>
        <v>14818006000</v>
      </c>
      <c r="BX232" s="404">
        <f t="shared" si="45"/>
        <v>822708000</v>
      </c>
      <c r="BY232" s="404">
        <f t="shared" si="45"/>
        <v>2508629000</v>
      </c>
      <c r="BZ232" s="404">
        <f t="shared" si="45"/>
        <v>2442391000</v>
      </c>
      <c r="CA232" s="404">
        <f t="shared" si="45"/>
        <v>7327173000</v>
      </c>
      <c r="CB232" s="404">
        <f t="shared" si="45"/>
        <v>1866140000</v>
      </c>
      <c r="CC232" s="404">
        <f t="shared" si="45"/>
        <v>1165691000</v>
      </c>
      <c r="CD232" s="404">
        <f t="shared" si="45"/>
        <v>187651000</v>
      </c>
      <c r="CE232" s="404">
        <f t="shared" si="45"/>
        <v>398759000</v>
      </c>
      <c r="CF232" s="404">
        <f t="shared" si="45"/>
        <v>2477094000</v>
      </c>
      <c r="CG232" s="404">
        <f t="shared" si="45"/>
        <v>3965548000</v>
      </c>
      <c r="CH232" s="404">
        <f t="shared" si="45"/>
        <v>52429000000</v>
      </c>
      <c r="CI232" s="404">
        <f t="shared" si="45"/>
        <v>49202600000</v>
      </c>
      <c r="CJ232" s="404">
        <f t="shared" si="45"/>
        <v>81564000</v>
      </c>
      <c r="CK232" s="404">
        <f t="shared" si="45"/>
        <v>2469507000</v>
      </c>
      <c r="CL232" s="404">
        <f t="shared" si="45"/>
        <v>4847686000</v>
      </c>
      <c r="CM232" s="404">
        <f t="shared" si="45"/>
        <v>17649062000</v>
      </c>
      <c r="CN232" s="404">
        <f t="shared" si="45"/>
        <v>318261000</v>
      </c>
      <c r="CO232" s="404">
        <f t="shared" si="45"/>
        <v>53553060047</v>
      </c>
      <c r="CP232" s="404">
        <f t="shared" si="45"/>
        <v>994170000</v>
      </c>
    </row>
    <row r="233" spans="1:94" ht="18.75" customHeight="1" x14ac:dyDescent="0.2">
      <c r="AU233" s="392"/>
      <c r="AX233" s="397"/>
      <c r="CO233" s="400">
        <f>SUBTOTAL(9,CO5:CO198)</f>
        <v>35197155000</v>
      </c>
    </row>
    <row r="234" spans="1:94" ht="15.75" customHeight="1" x14ac:dyDescent="0.2">
      <c r="AU234" s="391"/>
      <c r="AV234" s="391"/>
      <c r="AW234" s="391"/>
      <c r="AX234" s="391"/>
      <c r="CO234" s="399">
        <v>35197155000</v>
      </c>
    </row>
    <row r="235" spans="1:94" ht="12.75" customHeight="1" x14ac:dyDescent="0.2">
      <c r="AU235" s="391"/>
      <c r="CO235" s="392">
        <f>+CO234-CO233</f>
        <v>0</v>
      </c>
    </row>
    <row r="236" spans="1:94" ht="12.75" customHeight="1" x14ac:dyDescent="0.2">
      <c r="AU236" s="392"/>
      <c r="CO236" s="391">
        <f>SUBTOTAL(9,CO5:CO198)</f>
        <v>35197155000</v>
      </c>
      <c r="CP236" s="391"/>
    </row>
    <row r="237" spans="1:94" ht="15.75" customHeight="1" x14ac:dyDescent="0.2">
      <c r="CO237" s="399">
        <v>35197155000</v>
      </c>
    </row>
    <row r="239" spans="1:94" x14ac:dyDescent="0.2">
      <c r="AV239" s="404"/>
      <c r="AW239" s="404"/>
      <c r="AX239" s="404"/>
      <c r="CO239" s="392">
        <f>+CO237-CO236</f>
        <v>0</v>
      </c>
    </row>
    <row r="240" spans="1:94" x14ac:dyDescent="0.2">
      <c r="AM240" s="147"/>
      <c r="AU240" s="480"/>
    </row>
    <row r="241" spans="47:47" x14ac:dyDescent="0.2">
      <c r="AU241" s="397"/>
    </row>
  </sheetData>
  <sheetProtection algorithmName="SHA-512" hashValue="J6g/jP3eUcVXQXVhA86ao6m8KG0ZE/QM0E0z2IVTOjVoqUM1TBS+3diMlvLwBtPl8gmr5TqYUs7rcnXH8zQo7A==" saltValue="rn3h2Y9luMneLP/LWaxlCQ==" spinCount="100000" sheet="1" objects="1" scenarios="1"/>
  <autoFilter ref="A4:CQ4"/>
  <mergeCells count="53">
    <mergeCell ref="V2:V4"/>
    <mergeCell ref="AU2:AY2"/>
    <mergeCell ref="AZ2:CP2"/>
    <mergeCell ref="AU3:AU4"/>
    <mergeCell ref="AV3:AV4"/>
    <mergeCell ref="AW3:AW4"/>
    <mergeCell ref="AX3:AX4"/>
    <mergeCell ref="AY3:AY4"/>
    <mergeCell ref="AT2:AT4"/>
    <mergeCell ref="AI2:AI4"/>
    <mergeCell ref="AJ2:AJ4"/>
    <mergeCell ref="AK2:AK4"/>
    <mergeCell ref="AL2:AL4"/>
    <mergeCell ref="AM2:AM4"/>
    <mergeCell ref="AN2:AN4"/>
    <mergeCell ref="AO2:AO4"/>
    <mergeCell ref="AP2:AP4"/>
    <mergeCell ref="AQ2:AQ4"/>
    <mergeCell ref="AR2:AR4"/>
    <mergeCell ref="AS2:AS4"/>
    <mergeCell ref="AH2:AH4"/>
    <mergeCell ref="AC2:AC4"/>
    <mergeCell ref="AD2:AD4"/>
    <mergeCell ref="AE2:AE4"/>
    <mergeCell ref="AF2:AF4"/>
    <mergeCell ref="W2:W4"/>
    <mergeCell ref="X2:X4"/>
    <mergeCell ref="Y2:Y4"/>
    <mergeCell ref="Z2:Z4"/>
    <mergeCell ref="AA2:AA4"/>
    <mergeCell ref="AG2:AG4"/>
    <mergeCell ref="T2:T4"/>
    <mergeCell ref="G2:G4"/>
    <mergeCell ref="H2:H4"/>
    <mergeCell ref="J2:J4"/>
    <mergeCell ref="K2:K4"/>
    <mergeCell ref="L2:L4"/>
    <mergeCell ref="M2:M4"/>
    <mergeCell ref="P2:P4"/>
    <mergeCell ref="Q2:Q4"/>
    <mergeCell ref="R2:R4"/>
    <mergeCell ref="S2:S4"/>
    <mergeCell ref="I2:I4"/>
    <mergeCell ref="N2:N4"/>
    <mergeCell ref="U2:U4"/>
    <mergeCell ref="AB2:AB4"/>
    <mergeCell ref="F2:F4"/>
    <mergeCell ref="O2:O4"/>
    <mergeCell ref="A2:A4"/>
    <mergeCell ref="B2:B4"/>
    <mergeCell ref="C2:C4"/>
    <mergeCell ref="D2:D4"/>
    <mergeCell ref="E2:E4"/>
  </mergeCells>
  <pageMargins left="0.7" right="0.7" top="0.75" bottom="0.75" header="0.3" footer="0.3"/>
  <pageSetup orientation="portrait" r:id="rId1"/>
  <ignoredErrors>
    <ignoredError sqref="AW5:AW94 AW174:AW190 AW199:AW230" formulaRange="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2:AB230"/>
  <sheetViews>
    <sheetView zoomScale="80" zoomScaleNormal="80" workbookViewId="0">
      <pane ySplit="5" topLeftCell="A38" activePane="bottomLeft" state="frozen"/>
      <selection activeCell="O39" sqref="O39"/>
      <selection pane="bottomLeft" activeCell="O39" sqref="O39"/>
    </sheetView>
  </sheetViews>
  <sheetFormatPr baseColWidth="10" defaultRowHeight="15" x14ac:dyDescent="0.25"/>
  <cols>
    <col min="3" max="3" width="30.7109375" customWidth="1"/>
    <col min="4" max="4" width="15.140625" bestFit="1" customWidth="1"/>
    <col min="5" max="5" width="30.7109375" customWidth="1"/>
    <col min="6" max="6" width="7.140625" bestFit="1" customWidth="1"/>
    <col min="7" max="7" width="11.42578125" bestFit="1" customWidth="1"/>
    <col min="8" max="8" width="10" bestFit="1" customWidth="1"/>
    <col min="9" max="10" width="10.7109375" bestFit="1" customWidth="1"/>
    <col min="11" max="11" width="12.7109375" customWidth="1"/>
    <col min="12" max="12" width="10.85546875" customWidth="1"/>
    <col min="13" max="13" width="11" customWidth="1"/>
    <col min="14" max="14" width="13.5703125" style="395" customWidth="1"/>
    <col min="15" max="15" width="17.140625" style="395" customWidth="1"/>
    <col min="16" max="24" width="11.42578125" customWidth="1"/>
    <col min="30" max="47" width="0" hidden="1" customWidth="1"/>
  </cols>
  <sheetData>
    <row r="2" spans="2:28" x14ac:dyDescent="0.25">
      <c r="B2" s="524" t="s">
        <v>2155</v>
      </c>
      <c r="C2" s="524"/>
      <c r="D2" s="524"/>
      <c r="E2" s="524"/>
      <c r="F2" s="524"/>
      <c r="G2" s="524"/>
      <c r="H2" s="524"/>
      <c r="I2" s="524"/>
      <c r="J2" s="524"/>
      <c r="K2" s="524"/>
      <c r="L2" s="524"/>
      <c r="M2" s="524"/>
      <c r="N2" s="524"/>
      <c r="O2" s="524"/>
    </row>
    <row r="3" spans="2:28" x14ac:dyDescent="0.25">
      <c r="B3" s="524" t="s">
        <v>2079</v>
      </c>
      <c r="C3" s="524"/>
      <c r="D3" s="524"/>
      <c r="E3" s="524"/>
      <c r="F3" s="524"/>
      <c r="G3" s="524"/>
      <c r="H3" s="524"/>
      <c r="I3" s="524"/>
      <c r="J3" s="524"/>
      <c r="K3" s="524"/>
      <c r="L3" s="524"/>
      <c r="M3" s="524"/>
      <c r="N3" s="524"/>
      <c r="O3" s="524"/>
    </row>
    <row r="5" spans="2:28" ht="38.25" x14ac:dyDescent="0.25">
      <c r="B5" s="138" t="s">
        <v>2110</v>
      </c>
      <c r="C5" s="138" t="s">
        <v>1555</v>
      </c>
      <c r="D5" s="138" t="s">
        <v>2111</v>
      </c>
      <c r="E5" s="138" t="s">
        <v>2112</v>
      </c>
      <c r="F5" s="138" t="s">
        <v>2113</v>
      </c>
      <c r="G5" s="138" t="s">
        <v>2081</v>
      </c>
      <c r="H5" s="138" t="s">
        <v>2082</v>
      </c>
      <c r="I5" s="138" t="s">
        <v>2083</v>
      </c>
      <c r="J5" s="138" t="s">
        <v>2084</v>
      </c>
      <c r="K5" s="138" t="s">
        <v>2085</v>
      </c>
      <c r="L5" s="138" t="s">
        <v>2086</v>
      </c>
      <c r="M5" s="138" t="s">
        <v>2087</v>
      </c>
      <c r="N5" s="165" t="s">
        <v>2109</v>
      </c>
      <c r="O5" s="165" t="s">
        <v>2108</v>
      </c>
      <c r="AB5" s="434"/>
    </row>
    <row r="6" spans="2:28" ht="63.75" x14ac:dyDescent="0.25">
      <c r="B6" s="167">
        <v>1</v>
      </c>
      <c r="C6" s="168" t="s">
        <v>2088</v>
      </c>
      <c r="D6" s="158" t="s">
        <v>2077</v>
      </c>
      <c r="E6" s="168" t="s">
        <v>2114</v>
      </c>
      <c r="F6" s="169">
        <v>7</v>
      </c>
      <c r="G6" s="167" t="s">
        <v>2089</v>
      </c>
      <c r="H6" s="169">
        <v>40</v>
      </c>
      <c r="I6" s="169">
        <f>6+10+14+L6</f>
        <v>30</v>
      </c>
      <c r="J6" s="170">
        <f>+I6/H6</f>
        <v>0.75</v>
      </c>
      <c r="K6" s="169">
        <v>10</v>
      </c>
      <c r="L6" s="167">
        <v>0</v>
      </c>
      <c r="M6" s="171">
        <f t="shared" ref="M6:M23" si="0">+L6/K6</f>
        <v>0</v>
      </c>
      <c r="N6" s="166">
        <v>10</v>
      </c>
      <c r="O6" s="166">
        <v>40</v>
      </c>
      <c r="AB6" s="434"/>
    </row>
    <row r="7" spans="2:28" ht="51" x14ac:dyDescent="0.25">
      <c r="B7" s="158">
        <v>2</v>
      </c>
      <c r="C7" s="172" t="s">
        <v>41</v>
      </c>
      <c r="D7" s="158" t="s">
        <v>2077</v>
      </c>
      <c r="E7" s="172" t="s">
        <v>2115</v>
      </c>
      <c r="F7" s="173">
        <v>100</v>
      </c>
      <c r="G7" s="158" t="s">
        <v>2090</v>
      </c>
      <c r="H7" s="173">
        <v>100</v>
      </c>
      <c r="I7" s="173">
        <f>+(100+100+100+L7)/4</f>
        <v>87.5</v>
      </c>
      <c r="J7" s="174">
        <f>+I7/H7</f>
        <v>0.875</v>
      </c>
      <c r="K7" s="173">
        <v>100</v>
      </c>
      <c r="L7" s="158">
        <v>50</v>
      </c>
      <c r="M7" s="175">
        <f t="shared" si="0"/>
        <v>0.5</v>
      </c>
      <c r="N7" s="387">
        <v>100</v>
      </c>
      <c r="O7" s="387">
        <v>100</v>
      </c>
      <c r="AB7" s="434"/>
    </row>
    <row r="8" spans="2:28" ht="51" x14ac:dyDescent="0.25">
      <c r="B8" s="158">
        <v>3</v>
      </c>
      <c r="C8" s="172" t="s">
        <v>2091</v>
      </c>
      <c r="D8" s="158" t="s">
        <v>2077</v>
      </c>
      <c r="E8" s="172" t="s">
        <v>2116</v>
      </c>
      <c r="F8" s="173">
        <v>0</v>
      </c>
      <c r="G8" s="158" t="s">
        <v>2089</v>
      </c>
      <c r="H8" s="173">
        <v>1</v>
      </c>
      <c r="I8" s="173">
        <f>0.25+0.25+0.25+L8</f>
        <v>0.88</v>
      </c>
      <c r="J8" s="174">
        <f>+I8/H8</f>
        <v>0.88</v>
      </c>
      <c r="K8" s="173">
        <v>0.25</v>
      </c>
      <c r="L8" s="158">
        <v>0.13</v>
      </c>
      <c r="M8" s="175">
        <f t="shared" si="0"/>
        <v>0.52</v>
      </c>
      <c r="N8" s="387">
        <v>0.25</v>
      </c>
      <c r="O8" s="387">
        <v>1</v>
      </c>
      <c r="AB8" s="434"/>
    </row>
    <row r="9" spans="2:28" ht="63.75" x14ac:dyDescent="0.25">
      <c r="B9" s="158">
        <v>4</v>
      </c>
      <c r="C9" s="172" t="s">
        <v>46</v>
      </c>
      <c r="D9" s="158" t="s">
        <v>2077</v>
      </c>
      <c r="E9" s="172" t="s">
        <v>2117</v>
      </c>
      <c r="F9" s="173">
        <v>0</v>
      </c>
      <c r="G9" s="158" t="s">
        <v>2089</v>
      </c>
      <c r="H9" s="173">
        <v>14</v>
      </c>
      <c r="I9" s="173">
        <f>2+2+30+2</f>
        <v>36</v>
      </c>
      <c r="J9" s="174">
        <v>1</v>
      </c>
      <c r="K9" s="173">
        <v>34</v>
      </c>
      <c r="L9" s="158">
        <v>0</v>
      </c>
      <c r="M9" s="175">
        <f t="shared" si="0"/>
        <v>0</v>
      </c>
      <c r="N9" s="166">
        <v>36</v>
      </c>
      <c r="O9" s="166">
        <v>10</v>
      </c>
      <c r="AB9" s="434"/>
    </row>
    <row r="10" spans="2:28" ht="38.25" x14ac:dyDescent="0.25">
      <c r="B10" s="158">
        <v>8</v>
      </c>
      <c r="C10" s="172" t="s">
        <v>68</v>
      </c>
      <c r="D10" s="158" t="s">
        <v>2077</v>
      </c>
      <c r="E10" s="172" t="s">
        <v>2118</v>
      </c>
      <c r="F10" s="173">
        <v>76</v>
      </c>
      <c r="G10" s="158" t="s">
        <v>2090</v>
      </c>
      <c r="H10" s="173">
        <v>24</v>
      </c>
      <c r="I10" s="173">
        <f>1+7+8+L10</f>
        <v>19</v>
      </c>
      <c r="J10" s="174">
        <f t="shared" ref="J10:J17" si="1">+I10/H10</f>
        <v>0.79166666666666663</v>
      </c>
      <c r="K10" s="173">
        <v>8</v>
      </c>
      <c r="L10" s="158">
        <v>3</v>
      </c>
      <c r="M10" s="175">
        <f t="shared" si="0"/>
        <v>0.375</v>
      </c>
      <c r="N10" s="166">
        <v>8</v>
      </c>
      <c r="O10" s="166">
        <v>100</v>
      </c>
      <c r="AB10" s="434"/>
    </row>
    <row r="11" spans="2:28" ht="76.5" x14ac:dyDescent="0.25">
      <c r="B11" s="158">
        <v>9</v>
      </c>
      <c r="C11" s="172" t="s">
        <v>2092</v>
      </c>
      <c r="D11" s="158" t="s">
        <v>2077</v>
      </c>
      <c r="E11" s="172" t="s">
        <v>2119</v>
      </c>
      <c r="F11" s="173">
        <v>0</v>
      </c>
      <c r="G11" s="158" t="s">
        <v>2089</v>
      </c>
      <c r="H11" s="173">
        <v>20</v>
      </c>
      <c r="I11" s="173">
        <f>3+6+11</f>
        <v>20</v>
      </c>
      <c r="J11" s="174">
        <f t="shared" si="1"/>
        <v>1</v>
      </c>
      <c r="K11" s="173">
        <v>20</v>
      </c>
      <c r="L11" s="158">
        <v>20</v>
      </c>
      <c r="M11" s="175">
        <f t="shared" si="0"/>
        <v>1</v>
      </c>
      <c r="N11" s="166">
        <v>20</v>
      </c>
      <c r="O11" s="166">
        <v>20</v>
      </c>
      <c r="AB11" s="434"/>
    </row>
    <row r="12" spans="2:28" ht="51" x14ac:dyDescent="0.25">
      <c r="B12" s="158">
        <v>25</v>
      </c>
      <c r="C12" s="172" t="s">
        <v>2093</v>
      </c>
      <c r="D12" s="158" t="s">
        <v>2077</v>
      </c>
      <c r="E12" s="172" t="s">
        <v>2117</v>
      </c>
      <c r="F12" s="173">
        <v>0</v>
      </c>
      <c r="G12" s="158" t="s">
        <v>2089</v>
      </c>
      <c r="H12" s="173">
        <v>60</v>
      </c>
      <c r="I12" s="173">
        <f>7+30+17</f>
        <v>54</v>
      </c>
      <c r="J12" s="174">
        <f t="shared" si="1"/>
        <v>0.9</v>
      </c>
      <c r="K12" s="173">
        <v>6</v>
      </c>
      <c r="L12" s="158">
        <v>0</v>
      </c>
      <c r="M12" s="175">
        <f t="shared" si="0"/>
        <v>0</v>
      </c>
      <c r="N12" s="166">
        <v>6</v>
      </c>
      <c r="O12" s="166">
        <v>10</v>
      </c>
      <c r="AB12" s="434"/>
    </row>
    <row r="13" spans="2:28" ht="38.25" x14ac:dyDescent="0.25">
      <c r="B13" s="158">
        <v>27</v>
      </c>
      <c r="C13" s="172" t="s">
        <v>150</v>
      </c>
      <c r="D13" s="158" t="s">
        <v>2076</v>
      </c>
      <c r="E13" s="172" t="s">
        <v>2120</v>
      </c>
      <c r="F13" s="173">
        <v>0</v>
      </c>
      <c r="G13" s="158" t="s">
        <v>2090</v>
      </c>
      <c r="H13" s="173">
        <v>100</v>
      </c>
      <c r="I13" s="173">
        <f>5+20+27+L13</f>
        <v>54</v>
      </c>
      <c r="J13" s="174">
        <f t="shared" si="1"/>
        <v>0.54</v>
      </c>
      <c r="K13" s="173">
        <v>48</v>
      </c>
      <c r="L13" s="158">
        <v>2</v>
      </c>
      <c r="M13" s="175">
        <f t="shared" si="0"/>
        <v>4.1666666666666664E-2</v>
      </c>
      <c r="N13" s="387">
        <v>11</v>
      </c>
      <c r="O13" s="387">
        <v>37</v>
      </c>
      <c r="AB13" s="434"/>
    </row>
    <row r="14" spans="2:28" ht="38.25" x14ac:dyDescent="0.25">
      <c r="B14" s="158">
        <v>28</v>
      </c>
      <c r="C14" s="172" t="s">
        <v>1937</v>
      </c>
      <c r="D14" s="158" t="s">
        <v>2077</v>
      </c>
      <c r="E14" s="172" t="s">
        <v>2121</v>
      </c>
      <c r="F14" s="173">
        <v>0</v>
      </c>
      <c r="G14" s="158" t="s">
        <v>2089</v>
      </c>
      <c r="H14" s="173">
        <v>14</v>
      </c>
      <c r="I14" s="173">
        <f>0.75+0.1+3+L14</f>
        <v>14</v>
      </c>
      <c r="J14" s="174">
        <f t="shared" si="1"/>
        <v>1</v>
      </c>
      <c r="K14" s="173">
        <v>10.15</v>
      </c>
      <c r="L14" s="158">
        <v>10.15</v>
      </c>
      <c r="M14" s="175">
        <f t="shared" si="0"/>
        <v>1</v>
      </c>
      <c r="N14" s="387">
        <v>10.5</v>
      </c>
      <c r="O14" s="387">
        <v>14</v>
      </c>
      <c r="AB14" s="434"/>
    </row>
    <row r="15" spans="2:28" ht="38.25" x14ac:dyDescent="0.25">
      <c r="B15" s="158">
        <v>29</v>
      </c>
      <c r="C15" s="172" t="s">
        <v>2094</v>
      </c>
      <c r="D15" s="158" t="s">
        <v>2076</v>
      </c>
      <c r="E15" s="172" t="s">
        <v>2122</v>
      </c>
      <c r="F15" s="173">
        <v>0</v>
      </c>
      <c r="G15" s="158" t="s">
        <v>2089</v>
      </c>
      <c r="H15" s="173">
        <v>5078</v>
      </c>
      <c r="I15" s="173">
        <f>754+1486+1907+L15</f>
        <v>4785</v>
      </c>
      <c r="J15" s="174">
        <f t="shared" si="1"/>
        <v>0.94230011815675463</v>
      </c>
      <c r="K15" s="173">
        <v>931</v>
      </c>
      <c r="L15" s="158">
        <v>638</v>
      </c>
      <c r="M15" s="175">
        <f t="shared" si="0"/>
        <v>0.68528464017185819</v>
      </c>
      <c r="N15" s="387">
        <v>950</v>
      </c>
      <c r="O15" s="387">
        <v>440</v>
      </c>
      <c r="AB15" s="434"/>
    </row>
    <row r="16" spans="2:28" ht="25.5" x14ac:dyDescent="0.25">
      <c r="B16" s="158">
        <v>30</v>
      </c>
      <c r="C16" s="172" t="s">
        <v>1939</v>
      </c>
      <c r="D16" s="158" t="s">
        <v>2076</v>
      </c>
      <c r="E16" s="172" t="s">
        <v>2123</v>
      </c>
      <c r="F16" s="173">
        <v>0</v>
      </c>
      <c r="G16" s="158" t="s">
        <v>2089</v>
      </c>
      <c r="H16" s="173">
        <v>1</v>
      </c>
      <c r="I16" s="173">
        <f>0.25+0.25+0.12+L16</f>
        <v>0.72</v>
      </c>
      <c r="J16" s="174">
        <f t="shared" si="1"/>
        <v>0.72</v>
      </c>
      <c r="K16" s="173">
        <v>0.38</v>
      </c>
      <c r="L16" s="158">
        <v>0.1</v>
      </c>
      <c r="M16" s="175">
        <f t="shared" si="0"/>
        <v>0.26315789473684209</v>
      </c>
      <c r="N16" s="387">
        <v>0.15</v>
      </c>
      <c r="O16" s="452">
        <f>K16-N16</f>
        <v>0.23</v>
      </c>
      <c r="Q16" s="451"/>
      <c r="AB16" s="434"/>
    </row>
    <row r="17" spans="2:28" ht="63.75" x14ac:dyDescent="0.25">
      <c r="B17" s="158">
        <v>31</v>
      </c>
      <c r="C17" s="172" t="s">
        <v>2095</v>
      </c>
      <c r="D17" s="158" t="s">
        <v>2077</v>
      </c>
      <c r="E17" s="172" t="s">
        <v>2124</v>
      </c>
      <c r="F17" s="173">
        <v>85</v>
      </c>
      <c r="G17" s="158" t="s">
        <v>2090</v>
      </c>
      <c r="H17" s="173">
        <v>10</v>
      </c>
      <c r="I17" s="173">
        <f>2+2+2+L17</f>
        <v>8</v>
      </c>
      <c r="J17" s="174">
        <f t="shared" si="1"/>
        <v>0.8</v>
      </c>
      <c r="K17" s="173">
        <v>4</v>
      </c>
      <c r="L17" s="158">
        <v>2</v>
      </c>
      <c r="M17" s="175">
        <f t="shared" si="0"/>
        <v>0.5</v>
      </c>
      <c r="N17" s="166">
        <v>4</v>
      </c>
      <c r="O17" s="166">
        <v>10</v>
      </c>
      <c r="AB17" s="434"/>
    </row>
    <row r="18" spans="2:28" ht="38.25" x14ac:dyDescent="0.25">
      <c r="B18" s="158">
        <v>64</v>
      </c>
      <c r="C18" s="172" t="s">
        <v>294</v>
      </c>
      <c r="D18" s="158" t="s">
        <v>2077</v>
      </c>
      <c r="E18" s="172" t="s">
        <v>2125</v>
      </c>
      <c r="F18" s="173">
        <v>0</v>
      </c>
      <c r="G18" s="158" t="s">
        <v>2089</v>
      </c>
      <c r="H18" s="173">
        <v>14</v>
      </c>
      <c r="I18" s="173">
        <f>0+10+5</f>
        <v>15</v>
      </c>
      <c r="J18" s="174">
        <v>1</v>
      </c>
      <c r="K18" s="173">
        <v>15</v>
      </c>
      <c r="L18" s="158">
        <v>11</v>
      </c>
      <c r="M18" s="175">
        <f t="shared" si="0"/>
        <v>0.73333333333333328</v>
      </c>
      <c r="N18" s="166">
        <v>15</v>
      </c>
      <c r="O18" s="166">
        <v>18</v>
      </c>
      <c r="AB18" s="434"/>
    </row>
    <row r="19" spans="2:28" ht="25.5" x14ac:dyDescent="0.25">
      <c r="B19" s="158">
        <v>65</v>
      </c>
      <c r="C19" s="172" t="s">
        <v>2096</v>
      </c>
      <c r="D19" s="158" t="s">
        <v>2077</v>
      </c>
      <c r="E19" s="172" t="s">
        <v>2126</v>
      </c>
      <c r="F19" s="173">
        <v>0</v>
      </c>
      <c r="G19" s="158" t="s">
        <v>2089</v>
      </c>
      <c r="H19" s="173">
        <v>60</v>
      </c>
      <c r="I19" s="173">
        <f>0+30+15+L19</f>
        <v>45</v>
      </c>
      <c r="J19" s="174">
        <f t="shared" ref="J19:J47" si="2">+I19/H19</f>
        <v>0.75</v>
      </c>
      <c r="K19" s="173">
        <v>15</v>
      </c>
      <c r="L19" s="158">
        <v>0</v>
      </c>
      <c r="M19" s="175">
        <f t="shared" si="0"/>
        <v>0</v>
      </c>
      <c r="N19" s="398">
        <v>15</v>
      </c>
      <c r="O19" s="387">
        <v>5</v>
      </c>
      <c r="AB19" s="434"/>
    </row>
    <row r="20" spans="2:28" ht="51" x14ac:dyDescent="0.25">
      <c r="B20" s="158">
        <v>66</v>
      </c>
      <c r="C20" s="172" t="s">
        <v>2097</v>
      </c>
      <c r="D20" s="158" t="s">
        <v>2077</v>
      </c>
      <c r="E20" s="172" t="s">
        <v>2127</v>
      </c>
      <c r="F20" s="173">
        <v>85</v>
      </c>
      <c r="G20" s="158" t="s">
        <v>2089</v>
      </c>
      <c r="H20" s="173">
        <v>80</v>
      </c>
      <c r="I20" s="173">
        <f>11+30+36+L20</f>
        <v>77</v>
      </c>
      <c r="J20" s="174">
        <f t="shared" si="2"/>
        <v>0.96250000000000002</v>
      </c>
      <c r="K20" s="173">
        <v>3</v>
      </c>
      <c r="L20" s="158">
        <v>0</v>
      </c>
      <c r="M20" s="175">
        <f t="shared" si="0"/>
        <v>0</v>
      </c>
      <c r="N20" s="387">
        <v>3</v>
      </c>
      <c r="O20" s="387">
        <v>1</v>
      </c>
      <c r="AB20" s="434"/>
    </row>
    <row r="21" spans="2:28" ht="63.75" x14ac:dyDescent="0.25">
      <c r="B21" s="158">
        <v>67</v>
      </c>
      <c r="C21" s="172" t="s">
        <v>2098</v>
      </c>
      <c r="D21" s="158" t="s">
        <v>2077</v>
      </c>
      <c r="E21" s="172" t="s">
        <v>2128</v>
      </c>
      <c r="F21" s="173">
        <v>0</v>
      </c>
      <c r="G21" s="158" t="s">
        <v>2090</v>
      </c>
      <c r="H21" s="173">
        <v>100</v>
      </c>
      <c r="I21" s="173">
        <f>+(30+73+91.6+L21)/4</f>
        <v>65.974999999999994</v>
      </c>
      <c r="J21" s="174">
        <f t="shared" si="2"/>
        <v>0.65974999999999995</v>
      </c>
      <c r="K21" s="173">
        <v>100</v>
      </c>
      <c r="L21" s="158">
        <v>69.3</v>
      </c>
      <c r="M21" s="175">
        <f t="shared" si="0"/>
        <v>0.69299999999999995</v>
      </c>
      <c r="N21" s="387">
        <v>70</v>
      </c>
      <c r="O21" s="387">
        <v>10</v>
      </c>
      <c r="AB21" s="434"/>
    </row>
    <row r="22" spans="2:28" ht="38.25" x14ac:dyDescent="0.25">
      <c r="B22" s="158">
        <v>68</v>
      </c>
      <c r="C22" s="172" t="s">
        <v>2099</v>
      </c>
      <c r="D22" s="158" t="s">
        <v>2076</v>
      </c>
      <c r="E22" s="172" t="s">
        <v>2129</v>
      </c>
      <c r="F22" s="173">
        <v>50</v>
      </c>
      <c r="G22" s="158" t="s">
        <v>2090</v>
      </c>
      <c r="H22" s="173">
        <v>50</v>
      </c>
      <c r="I22" s="173">
        <f>5+15+13+L22</f>
        <v>33</v>
      </c>
      <c r="J22" s="174">
        <f t="shared" si="2"/>
        <v>0.66</v>
      </c>
      <c r="K22" s="173">
        <v>17</v>
      </c>
      <c r="L22" s="158">
        <v>0</v>
      </c>
      <c r="M22" s="175">
        <f t="shared" si="0"/>
        <v>0</v>
      </c>
      <c r="N22" s="387">
        <v>10</v>
      </c>
      <c r="O22" s="387">
        <v>7</v>
      </c>
      <c r="AB22" s="434"/>
    </row>
    <row r="23" spans="2:28" ht="25.5" x14ac:dyDescent="0.25">
      <c r="B23" s="158">
        <v>69</v>
      </c>
      <c r="C23" s="172" t="s">
        <v>309</v>
      </c>
      <c r="D23" s="158" t="s">
        <v>2076</v>
      </c>
      <c r="E23" s="172" t="s">
        <v>2130</v>
      </c>
      <c r="F23" s="173">
        <v>88</v>
      </c>
      <c r="G23" s="158" t="s">
        <v>2090</v>
      </c>
      <c r="H23" s="173">
        <v>4</v>
      </c>
      <c r="I23" s="173">
        <f>1+0.2+0.5+L23</f>
        <v>3.2</v>
      </c>
      <c r="J23" s="174">
        <f t="shared" si="2"/>
        <v>0.8</v>
      </c>
      <c r="K23" s="173">
        <v>2.2999999999999998</v>
      </c>
      <c r="L23" s="158">
        <v>1.5</v>
      </c>
      <c r="M23" s="175">
        <f t="shared" si="0"/>
        <v>0.65217391304347827</v>
      </c>
      <c r="N23" s="387">
        <v>1.5</v>
      </c>
      <c r="O23" s="387">
        <v>0.8</v>
      </c>
      <c r="AB23" s="434"/>
    </row>
    <row r="24" spans="2:28" ht="51" x14ac:dyDescent="0.25">
      <c r="B24" s="158">
        <v>71</v>
      </c>
      <c r="C24" s="172" t="s">
        <v>1867</v>
      </c>
      <c r="D24" s="158" t="s">
        <v>2077</v>
      </c>
      <c r="E24" s="172" t="s">
        <v>2131</v>
      </c>
      <c r="F24" s="173">
        <v>95</v>
      </c>
      <c r="G24" s="158" t="s">
        <v>2090</v>
      </c>
      <c r="H24" s="173">
        <v>95</v>
      </c>
      <c r="I24" s="173">
        <f>+(95+93+87.5+L24)/4</f>
        <v>90.875</v>
      </c>
      <c r="J24" s="174">
        <f t="shared" si="2"/>
        <v>0.95657894736842108</v>
      </c>
      <c r="K24" s="173">
        <v>95</v>
      </c>
      <c r="L24" s="158">
        <v>88</v>
      </c>
      <c r="M24" s="175">
        <v>1</v>
      </c>
      <c r="N24" s="387">
        <v>90</v>
      </c>
      <c r="O24" s="387">
        <v>95</v>
      </c>
      <c r="AB24" s="434"/>
    </row>
    <row r="25" spans="2:28" ht="51" x14ac:dyDescent="0.25">
      <c r="B25" s="158">
        <v>72</v>
      </c>
      <c r="C25" s="172" t="s">
        <v>2101</v>
      </c>
      <c r="D25" s="158" t="s">
        <v>2077</v>
      </c>
      <c r="E25" s="172" t="s">
        <v>2132</v>
      </c>
      <c r="F25" s="173">
        <v>116</v>
      </c>
      <c r="G25" s="158" t="s">
        <v>2089</v>
      </c>
      <c r="H25" s="173">
        <v>116</v>
      </c>
      <c r="I25" s="173">
        <f>+(116+116+116+L25)/4</f>
        <v>101.75</v>
      </c>
      <c r="J25" s="174">
        <f t="shared" si="2"/>
        <v>0.87715517241379315</v>
      </c>
      <c r="K25" s="173">
        <v>116</v>
      </c>
      <c r="L25" s="158">
        <v>59</v>
      </c>
      <c r="M25" s="175">
        <f t="shared" ref="M25:M47" si="3">+L25/K25</f>
        <v>0.50862068965517238</v>
      </c>
      <c r="N25" s="387">
        <v>103</v>
      </c>
      <c r="O25" s="387">
        <v>14</v>
      </c>
      <c r="AB25" s="434"/>
    </row>
    <row r="26" spans="2:28" ht="51" x14ac:dyDescent="0.25">
      <c r="B26" s="158">
        <v>73</v>
      </c>
      <c r="C26" s="172" t="s">
        <v>324</v>
      </c>
      <c r="D26" s="158" t="s">
        <v>2077</v>
      </c>
      <c r="E26" s="172" t="s">
        <v>2133</v>
      </c>
      <c r="F26" s="173">
        <v>0</v>
      </c>
      <c r="G26" s="158" t="s">
        <v>2089</v>
      </c>
      <c r="H26" s="173">
        <v>4</v>
      </c>
      <c r="I26" s="173">
        <f>0+0+3+L26</f>
        <v>3</v>
      </c>
      <c r="J26" s="174">
        <f t="shared" si="2"/>
        <v>0.75</v>
      </c>
      <c r="K26" s="173">
        <v>1</v>
      </c>
      <c r="L26" s="158">
        <v>0</v>
      </c>
      <c r="M26" s="175">
        <f t="shared" si="3"/>
        <v>0</v>
      </c>
      <c r="N26" s="387">
        <v>1</v>
      </c>
      <c r="O26" s="387">
        <v>4</v>
      </c>
      <c r="AB26" s="434"/>
    </row>
    <row r="27" spans="2:28" ht="38.25" x14ac:dyDescent="0.25">
      <c r="B27" s="158">
        <v>116</v>
      </c>
      <c r="C27" s="172" t="s">
        <v>1963</v>
      </c>
      <c r="D27" s="158" t="s">
        <v>2077</v>
      </c>
      <c r="E27" s="172" t="s">
        <v>2134</v>
      </c>
      <c r="F27" s="173">
        <v>37</v>
      </c>
      <c r="G27" s="158" t="s">
        <v>2089</v>
      </c>
      <c r="H27" s="173">
        <v>16</v>
      </c>
      <c r="I27" s="173">
        <f>1+7+7+L27</f>
        <v>15</v>
      </c>
      <c r="J27" s="174">
        <f t="shared" si="2"/>
        <v>0.9375</v>
      </c>
      <c r="K27" s="173">
        <v>1</v>
      </c>
      <c r="L27" s="158">
        <v>0</v>
      </c>
      <c r="M27" s="175">
        <f t="shared" si="3"/>
        <v>0</v>
      </c>
      <c r="N27" s="387">
        <v>1</v>
      </c>
      <c r="O27" s="387">
        <v>1</v>
      </c>
      <c r="AB27" s="434"/>
    </row>
    <row r="28" spans="2:28" ht="38.25" x14ac:dyDescent="0.25">
      <c r="B28" s="158">
        <v>128</v>
      </c>
      <c r="C28" s="172" t="s">
        <v>1971</v>
      </c>
      <c r="D28" s="158" t="s">
        <v>2077</v>
      </c>
      <c r="E28" s="172" t="s">
        <v>2135</v>
      </c>
      <c r="F28" s="173">
        <v>12</v>
      </c>
      <c r="G28" s="158" t="s">
        <v>2090</v>
      </c>
      <c r="H28" s="173">
        <v>2</v>
      </c>
      <c r="I28" s="173">
        <f>0.1+0.6+0.6+L28</f>
        <v>1.6599999999999997</v>
      </c>
      <c r="J28" s="174">
        <f t="shared" si="2"/>
        <v>0.82999999999999985</v>
      </c>
      <c r="K28" s="173">
        <v>0.7</v>
      </c>
      <c r="L28" s="158">
        <v>0.36</v>
      </c>
      <c r="M28" s="175">
        <f t="shared" si="3"/>
        <v>0.51428571428571435</v>
      </c>
      <c r="N28" s="387">
        <v>0.7</v>
      </c>
      <c r="O28" s="387">
        <v>2</v>
      </c>
      <c r="AB28" s="434"/>
    </row>
    <row r="29" spans="2:28" ht="38.25" x14ac:dyDescent="0.25">
      <c r="B29" s="158">
        <v>129</v>
      </c>
      <c r="C29" s="172" t="s">
        <v>2102</v>
      </c>
      <c r="D29" s="158" t="s">
        <v>2077</v>
      </c>
      <c r="E29" s="172" t="s">
        <v>2136</v>
      </c>
      <c r="F29" s="173">
        <v>10.4</v>
      </c>
      <c r="G29" s="158" t="s">
        <v>2090</v>
      </c>
      <c r="H29" s="173">
        <v>2</v>
      </c>
      <c r="I29" s="173">
        <f>0+0.7+0.6+L29</f>
        <v>1.6599999999999997</v>
      </c>
      <c r="J29" s="174">
        <f t="shared" si="2"/>
        <v>0.82999999999999985</v>
      </c>
      <c r="K29" s="173">
        <v>0.7</v>
      </c>
      <c r="L29" s="158">
        <v>0.36</v>
      </c>
      <c r="M29" s="175">
        <f t="shared" si="3"/>
        <v>0.51428571428571435</v>
      </c>
      <c r="N29" s="387">
        <v>0.7</v>
      </c>
      <c r="O29" s="387">
        <v>2</v>
      </c>
      <c r="AB29" s="434"/>
    </row>
    <row r="30" spans="2:28" ht="38.25" x14ac:dyDescent="0.25">
      <c r="B30" s="158">
        <v>140</v>
      </c>
      <c r="C30" s="172" t="s">
        <v>499</v>
      </c>
      <c r="D30" s="158" t="s">
        <v>2077</v>
      </c>
      <c r="E30" s="172" t="s">
        <v>2137</v>
      </c>
      <c r="F30" s="173">
        <v>0</v>
      </c>
      <c r="G30" s="158" t="s">
        <v>2089</v>
      </c>
      <c r="H30" s="173">
        <v>116</v>
      </c>
      <c r="I30" s="173">
        <f>29+29+29+L30</f>
        <v>103</v>
      </c>
      <c r="J30" s="174">
        <f t="shared" si="2"/>
        <v>0.88793103448275867</v>
      </c>
      <c r="K30" s="173">
        <v>29</v>
      </c>
      <c r="L30" s="158">
        <v>16</v>
      </c>
      <c r="M30" s="175">
        <f t="shared" si="3"/>
        <v>0.55172413793103448</v>
      </c>
      <c r="N30" s="387">
        <v>29</v>
      </c>
      <c r="O30" s="387">
        <v>15</v>
      </c>
      <c r="AB30" s="434"/>
    </row>
    <row r="31" spans="2:28" ht="38.25" x14ac:dyDescent="0.25">
      <c r="B31" s="158">
        <v>142</v>
      </c>
      <c r="C31" s="172" t="s">
        <v>507</v>
      </c>
      <c r="D31" s="158" t="s">
        <v>2077</v>
      </c>
      <c r="E31" s="172" t="s">
        <v>2138</v>
      </c>
      <c r="F31" s="173">
        <v>20</v>
      </c>
      <c r="G31" s="158" t="s">
        <v>2089</v>
      </c>
      <c r="H31" s="173">
        <v>96</v>
      </c>
      <c r="I31" s="173">
        <f>5+36+30+L31</f>
        <v>71</v>
      </c>
      <c r="J31" s="174">
        <f t="shared" si="2"/>
        <v>0.73958333333333337</v>
      </c>
      <c r="K31" s="173">
        <v>25</v>
      </c>
      <c r="L31" s="158">
        <v>0</v>
      </c>
      <c r="M31" s="175">
        <f t="shared" si="3"/>
        <v>0</v>
      </c>
      <c r="N31" s="387">
        <v>25</v>
      </c>
      <c r="O31" s="387">
        <v>1</v>
      </c>
      <c r="AB31" s="434"/>
    </row>
    <row r="32" spans="2:28" ht="51" x14ac:dyDescent="0.25">
      <c r="B32" s="158">
        <v>143</v>
      </c>
      <c r="C32" s="172" t="s">
        <v>1978</v>
      </c>
      <c r="D32" s="158" t="s">
        <v>2077</v>
      </c>
      <c r="E32" s="172" t="s">
        <v>2139</v>
      </c>
      <c r="F32" s="173">
        <v>0</v>
      </c>
      <c r="G32" s="158" t="s">
        <v>2090</v>
      </c>
      <c r="H32" s="173">
        <v>100</v>
      </c>
      <c r="I32" s="173">
        <f>10+35+30+L32</f>
        <v>88</v>
      </c>
      <c r="J32" s="174">
        <f t="shared" si="2"/>
        <v>0.88</v>
      </c>
      <c r="K32" s="173">
        <v>25</v>
      </c>
      <c r="L32" s="158">
        <v>13</v>
      </c>
      <c r="M32" s="175">
        <f t="shared" si="3"/>
        <v>0.52</v>
      </c>
      <c r="N32" s="387">
        <v>25</v>
      </c>
      <c r="O32" s="387">
        <v>10</v>
      </c>
      <c r="AB32" s="434"/>
    </row>
    <row r="33" spans="2:28" ht="76.5" x14ac:dyDescent="0.25">
      <c r="B33" s="158">
        <v>164</v>
      </c>
      <c r="C33" s="172" t="s">
        <v>1982</v>
      </c>
      <c r="D33" s="158" t="s">
        <v>2077</v>
      </c>
      <c r="E33" s="172" t="s">
        <v>2140</v>
      </c>
      <c r="F33" s="173">
        <v>0</v>
      </c>
      <c r="G33" s="158" t="s">
        <v>2089</v>
      </c>
      <c r="H33" s="173">
        <v>6</v>
      </c>
      <c r="I33" s="173">
        <f>1+2+2+L33</f>
        <v>5</v>
      </c>
      <c r="J33" s="174">
        <f t="shared" si="2"/>
        <v>0.83333333333333337</v>
      </c>
      <c r="K33" s="173">
        <v>1</v>
      </c>
      <c r="L33" s="158">
        <v>0</v>
      </c>
      <c r="M33" s="175">
        <f t="shared" si="3"/>
        <v>0</v>
      </c>
      <c r="N33" s="387">
        <v>1</v>
      </c>
      <c r="O33" s="387">
        <v>2</v>
      </c>
      <c r="AB33" s="434"/>
    </row>
    <row r="34" spans="2:28" ht="38.25" x14ac:dyDescent="0.25">
      <c r="B34" s="158">
        <v>178</v>
      </c>
      <c r="C34" s="172" t="s">
        <v>1984</v>
      </c>
      <c r="D34" s="158" t="s">
        <v>2077</v>
      </c>
      <c r="E34" s="172" t="s">
        <v>2141</v>
      </c>
      <c r="F34" s="173">
        <v>50</v>
      </c>
      <c r="G34" s="158" t="s">
        <v>2089</v>
      </c>
      <c r="H34" s="173">
        <v>116</v>
      </c>
      <c r="I34" s="173">
        <f>+(116+116+116+L34)/4</f>
        <v>87</v>
      </c>
      <c r="J34" s="174">
        <f t="shared" si="2"/>
        <v>0.75</v>
      </c>
      <c r="K34" s="173">
        <v>116</v>
      </c>
      <c r="L34" s="158">
        <v>0</v>
      </c>
      <c r="M34" s="175">
        <f t="shared" si="3"/>
        <v>0</v>
      </c>
      <c r="N34" s="387">
        <v>116</v>
      </c>
      <c r="O34" s="387">
        <v>20</v>
      </c>
      <c r="AB34" s="434"/>
    </row>
    <row r="35" spans="2:28" ht="25.5" x14ac:dyDescent="0.25">
      <c r="B35" s="158">
        <v>289</v>
      </c>
      <c r="C35" s="172" t="s">
        <v>2103</v>
      </c>
      <c r="D35" s="158" t="s">
        <v>2077</v>
      </c>
      <c r="E35" s="172" t="s">
        <v>2142</v>
      </c>
      <c r="F35" s="173">
        <v>0</v>
      </c>
      <c r="G35" s="158" t="s">
        <v>2089</v>
      </c>
      <c r="H35" s="173">
        <v>7</v>
      </c>
      <c r="I35" s="173">
        <f>+(7+7+7+L35)/4</f>
        <v>5.25</v>
      </c>
      <c r="J35" s="174">
        <f t="shared" si="2"/>
        <v>0.75</v>
      </c>
      <c r="K35" s="173">
        <v>7</v>
      </c>
      <c r="L35" s="158">
        <v>0</v>
      </c>
      <c r="M35" s="175">
        <f t="shared" si="3"/>
        <v>0</v>
      </c>
      <c r="N35" s="387">
        <v>7</v>
      </c>
      <c r="O35" s="387">
        <v>7</v>
      </c>
      <c r="AB35" s="434"/>
    </row>
    <row r="36" spans="2:28" ht="76.5" x14ac:dyDescent="0.25">
      <c r="B36" s="158">
        <v>290</v>
      </c>
      <c r="C36" s="172" t="s">
        <v>1043</v>
      </c>
      <c r="D36" s="158" t="s">
        <v>2076</v>
      </c>
      <c r="E36" s="172" t="s">
        <v>2143</v>
      </c>
      <c r="F36" s="173">
        <v>25</v>
      </c>
      <c r="G36" s="158" t="s">
        <v>2089</v>
      </c>
      <c r="H36" s="173">
        <v>40</v>
      </c>
      <c r="I36" s="173">
        <f>5+15+14+L36</f>
        <v>40</v>
      </c>
      <c r="J36" s="174">
        <f t="shared" si="2"/>
        <v>1</v>
      </c>
      <c r="K36" s="173">
        <v>6</v>
      </c>
      <c r="L36" s="158">
        <v>6</v>
      </c>
      <c r="M36" s="175">
        <f t="shared" si="3"/>
        <v>1</v>
      </c>
      <c r="N36" s="387">
        <v>6</v>
      </c>
      <c r="O36" s="387">
        <v>5</v>
      </c>
      <c r="AB36" s="434"/>
    </row>
    <row r="37" spans="2:28" ht="38.25" x14ac:dyDescent="0.25">
      <c r="B37" s="158">
        <v>299</v>
      </c>
      <c r="C37" s="172" t="s">
        <v>1075</v>
      </c>
      <c r="D37" s="158" t="s">
        <v>2077</v>
      </c>
      <c r="E37" s="172" t="s">
        <v>2144</v>
      </c>
      <c r="F37" s="173">
        <v>80</v>
      </c>
      <c r="G37" s="158" t="s">
        <v>2090</v>
      </c>
      <c r="H37" s="173">
        <v>10</v>
      </c>
      <c r="I37" s="173">
        <f>1+4+4+L37</f>
        <v>9.1999999999999993</v>
      </c>
      <c r="J37" s="174">
        <f t="shared" si="2"/>
        <v>0.91999999999999993</v>
      </c>
      <c r="K37" s="173">
        <v>1</v>
      </c>
      <c r="L37" s="158">
        <v>0.2</v>
      </c>
      <c r="M37" s="175">
        <f t="shared" si="3"/>
        <v>0.2</v>
      </c>
      <c r="N37" s="387">
        <v>1</v>
      </c>
      <c r="O37" s="387">
        <v>10</v>
      </c>
      <c r="AB37" s="434"/>
    </row>
    <row r="38" spans="2:28" ht="63.75" x14ac:dyDescent="0.25">
      <c r="B38" s="158">
        <v>381</v>
      </c>
      <c r="C38" s="172" t="s">
        <v>1334</v>
      </c>
      <c r="D38" s="158" t="s">
        <v>2077</v>
      </c>
      <c r="E38" s="172" t="s">
        <v>2145</v>
      </c>
      <c r="F38" s="173">
        <v>95.7</v>
      </c>
      <c r="G38" s="158" t="s">
        <v>2090</v>
      </c>
      <c r="H38" s="173">
        <v>3.3</v>
      </c>
      <c r="I38" s="173">
        <f>0.5+0.5+0.5+L38</f>
        <v>3.3</v>
      </c>
      <c r="J38" s="174">
        <f t="shared" si="2"/>
        <v>1</v>
      </c>
      <c r="K38" s="173">
        <v>1.8</v>
      </c>
      <c r="L38" s="158">
        <v>1.8</v>
      </c>
      <c r="M38" s="175">
        <f t="shared" si="3"/>
        <v>1</v>
      </c>
      <c r="N38" s="387">
        <v>1.8</v>
      </c>
      <c r="O38" s="387">
        <v>100</v>
      </c>
      <c r="AB38" s="434"/>
    </row>
    <row r="39" spans="2:28" ht="38.25" x14ac:dyDescent="0.25">
      <c r="B39" s="158">
        <v>382</v>
      </c>
      <c r="C39" s="172" t="s">
        <v>1996</v>
      </c>
      <c r="D39" s="158" t="s">
        <v>2077</v>
      </c>
      <c r="E39" s="172" t="s">
        <v>2146</v>
      </c>
      <c r="F39" s="173">
        <v>9.4</v>
      </c>
      <c r="G39" s="158" t="s">
        <v>2090</v>
      </c>
      <c r="H39" s="173">
        <v>100</v>
      </c>
      <c r="I39" s="173">
        <f>25+25+25+L39</f>
        <v>87</v>
      </c>
      <c r="J39" s="174">
        <f t="shared" si="2"/>
        <v>0.87</v>
      </c>
      <c r="K39" s="173">
        <v>25</v>
      </c>
      <c r="L39" s="158">
        <v>12</v>
      </c>
      <c r="M39" s="175">
        <f t="shared" si="3"/>
        <v>0.48</v>
      </c>
      <c r="N39" s="387">
        <v>25</v>
      </c>
      <c r="O39" s="387">
        <v>100</v>
      </c>
      <c r="AB39" s="434"/>
    </row>
    <row r="40" spans="2:28" ht="51" x14ac:dyDescent="0.25">
      <c r="B40" s="158">
        <v>384</v>
      </c>
      <c r="C40" s="172" t="s">
        <v>2104</v>
      </c>
      <c r="D40" s="158" t="s">
        <v>2077</v>
      </c>
      <c r="E40" s="172" t="s">
        <v>2147</v>
      </c>
      <c r="F40" s="173">
        <v>53</v>
      </c>
      <c r="G40" s="158" t="s">
        <v>2089</v>
      </c>
      <c r="H40" s="173">
        <v>53</v>
      </c>
      <c r="I40" s="173">
        <f>+(53+53+53+L40)/4</f>
        <v>53</v>
      </c>
      <c r="J40" s="174">
        <f t="shared" si="2"/>
        <v>1</v>
      </c>
      <c r="K40" s="173">
        <v>53</v>
      </c>
      <c r="L40" s="158">
        <v>53</v>
      </c>
      <c r="M40" s="175">
        <f t="shared" si="3"/>
        <v>1</v>
      </c>
      <c r="N40" s="387">
        <v>53</v>
      </c>
      <c r="O40" s="387">
        <v>53</v>
      </c>
      <c r="AB40" s="434"/>
    </row>
    <row r="41" spans="2:28" ht="51" x14ac:dyDescent="0.25">
      <c r="B41" s="158">
        <v>393</v>
      </c>
      <c r="C41" s="172" t="s">
        <v>2105</v>
      </c>
      <c r="D41" s="158" t="s">
        <v>2077</v>
      </c>
      <c r="E41" s="172" t="s">
        <v>2148</v>
      </c>
      <c r="F41" s="173">
        <v>90</v>
      </c>
      <c r="G41" s="158" t="s">
        <v>2090</v>
      </c>
      <c r="H41" s="173">
        <v>90</v>
      </c>
      <c r="I41" s="173">
        <f>+(90+90+90+L41)/4</f>
        <v>90</v>
      </c>
      <c r="J41" s="174">
        <f t="shared" si="2"/>
        <v>1</v>
      </c>
      <c r="K41" s="173">
        <v>90</v>
      </c>
      <c r="L41" s="158">
        <v>90</v>
      </c>
      <c r="M41" s="175">
        <f t="shared" si="3"/>
        <v>1</v>
      </c>
      <c r="N41" s="387">
        <v>90</v>
      </c>
      <c r="O41" s="387">
        <v>90</v>
      </c>
      <c r="AB41" s="434"/>
    </row>
    <row r="42" spans="2:28" ht="38.25" x14ac:dyDescent="0.25">
      <c r="B42" s="158">
        <v>394</v>
      </c>
      <c r="C42" s="172" t="s">
        <v>1371</v>
      </c>
      <c r="D42" s="158" t="s">
        <v>2077</v>
      </c>
      <c r="E42" s="172" t="s">
        <v>2149</v>
      </c>
      <c r="F42" s="173">
        <v>100</v>
      </c>
      <c r="G42" s="158" t="s">
        <v>2090</v>
      </c>
      <c r="H42" s="173">
        <v>100</v>
      </c>
      <c r="I42" s="173">
        <f>+(100+100+100+L42)/4</f>
        <v>100</v>
      </c>
      <c r="J42" s="174">
        <f t="shared" si="2"/>
        <v>1</v>
      </c>
      <c r="K42" s="173">
        <v>100</v>
      </c>
      <c r="L42" s="158">
        <v>100</v>
      </c>
      <c r="M42" s="175">
        <f t="shared" si="3"/>
        <v>1</v>
      </c>
      <c r="N42" s="387">
        <v>100</v>
      </c>
      <c r="O42" s="387">
        <v>100</v>
      </c>
      <c r="AB42" s="434"/>
    </row>
    <row r="43" spans="2:28" ht="51" x14ac:dyDescent="0.25">
      <c r="B43" s="158">
        <v>395</v>
      </c>
      <c r="C43" s="172" t="s">
        <v>2006</v>
      </c>
      <c r="D43" s="158" t="s">
        <v>2077</v>
      </c>
      <c r="E43" s="172" t="s">
        <v>2150</v>
      </c>
      <c r="F43" s="173">
        <v>100</v>
      </c>
      <c r="G43" s="158" t="s">
        <v>2090</v>
      </c>
      <c r="H43" s="173">
        <v>100</v>
      </c>
      <c r="I43" s="173">
        <f>+(100+100+100+L43)/4</f>
        <v>87.5</v>
      </c>
      <c r="J43" s="174">
        <f t="shared" si="2"/>
        <v>0.875</v>
      </c>
      <c r="K43" s="173">
        <v>100</v>
      </c>
      <c r="L43" s="158">
        <v>50</v>
      </c>
      <c r="M43" s="175">
        <f t="shared" si="3"/>
        <v>0.5</v>
      </c>
      <c r="N43" s="387">
        <v>100</v>
      </c>
      <c r="O43" s="387">
        <v>100</v>
      </c>
      <c r="AB43" s="434"/>
    </row>
    <row r="44" spans="2:28" ht="51" x14ac:dyDescent="0.25">
      <c r="B44" s="158">
        <v>396</v>
      </c>
      <c r="C44" s="172" t="s">
        <v>1377</v>
      </c>
      <c r="D44" s="158" t="s">
        <v>2077</v>
      </c>
      <c r="E44" s="172" t="s">
        <v>2151</v>
      </c>
      <c r="F44" s="173">
        <v>100</v>
      </c>
      <c r="G44" s="158" t="s">
        <v>2090</v>
      </c>
      <c r="H44" s="176">
        <v>100</v>
      </c>
      <c r="I44" s="176">
        <f>+(100+100+100+L44)/4</f>
        <v>87.5</v>
      </c>
      <c r="J44" s="174">
        <f t="shared" si="2"/>
        <v>0.875</v>
      </c>
      <c r="K44" s="176">
        <v>100</v>
      </c>
      <c r="L44" s="158">
        <v>50</v>
      </c>
      <c r="M44" s="175">
        <f t="shared" si="3"/>
        <v>0.5</v>
      </c>
      <c r="N44" s="387">
        <v>100</v>
      </c>
      <c r="O44" s="387">
        <v>100</v>
      </c>
      <c r="AB44" s="434"/>
    </row>
    <row r="45" spans="2:28" ht="25.5" x14ac:dyDescent="0.25">
      <c r="B45" s="158">
        <v>397</v>
      </c>
      <c r="C45" s="172" t="s">
        <v>2106</v>
      </c>
      <c r="D45" s="158" t="s">
        <v>2077</v>
      </c>
      <c r="E45" s="172" t="s">
        <v>2152</v>
      </c>
      <c r="F45" s="173">
        <v>116</v>
      </c>
      <c r="G45" s="158" t="s">
        <v>2089</v>
      </c>
      <c r="H45" s="173">
        <v>116</v>
      </c>
      <c r="I45" s="173">
        <f>+(116+116+116+L45)/4</f>
        <v>116</v>
      </c>
      <c r="J45" s="174">
        <f t="shared" si="2"/>
        <v>1</v>
      </c>
      <c r="K45" s="173">
        <v>116</v>
      </c>
      <c r="L45" s="158">
        <v>116</v>
      </c>
      <c r="M45" s="175">
        <f t="shared" si="3"/>
        <v>1</v>
      </c>
      <c r="N45" s="166">
        <v>116</v>
      </c>
      <c r="O45" s="166">
        <v>116</v>
      </c>
      <c r="AB45" s="434"/>
    </row>
    <row r="46" spans="2:28" ht="25.5" x14ac:dyDescent="0.25">
      <c r="B46" s="158">
        <v>423</v>
      </c>
      <c r="C46" s="172" t="s">
        <v>1447</v>
      </c>
      <c r="D46" s="158" t="s">
        <v>2077</v>
      </c>
      <c r="E46" s="172" t="s">
        <v>2153</v>
      </c>
      <c r="F46" s="173">
        <v>0</v>
      </c>
      <c r="G46" s="158" t="s">
        <v>2089</v>
      </c>
      <c r="H46" s="173">
        <v>53</v>
      </c>
      <c r="I46" s="173">
        <f>0+0+28+L46</f>
        <v>28</v>
      </c>
      <c r="J46" s="174">
        <f t="shared" si="2"/>
        <v>0.52830188679245282</v>
      </c>
      <c r="K46" s="173">
        <v>25</v>
      </c>
      <c r="L46" s="158">
        <v>0</v>
      </c>
      <c r="M46" s="175">
        <f t="shared" si="3"/>
        <v>0</v>
      </c>
      <c r="N46" s="387">
        <v>0</v>
      </c>
      <c r="O46" s="387">
        <v>28</v>
      </c>
      <c r="AB46" s="434"/>
    </row>
    <row r="47" spans="2:28" ht="51" x14ac:dyDescent="0.25">
      <c r="B47" s="158">
        <v>430</v>
      </c>
      <c r="C47" s="172" t="s">
        <v>2107</v>
      </c>
      <c r="D47" s="158" t="s">
        <v>2077</v>
      </c>
      <c r="E47" s="172" t="s">
        <v>2154</v>
      </c>
      <c r="F47" s="173">
        <v>50</v>
      </c>
      <c r="G47" s="158" t="s">
        <v>2090</v>
      </c>
      <c r="H47" s="173">
        <v>30</v>
      </c>
      <c r="I47" s="173">
        <f>10+10+5+L47</f>
        <v>27.8</v>
      </c>
      <c r="J47" s="174">
        <f t="shared" si="2"/>
        <v>0.92666666666666664</v>
      </c>
      <c r="K47" s="173">
        <v>5</v>
      </c>
      <c r="L47" s="158">
        <v>2.8</v>
      </c>
      <c r="M47" s="175">
        <f t="shared" si="3"/>
        <v>0.55999999999999994</v>
      </c>
      <c r="N47" s="387">
        <v>5</v>
      </c>
      <c r="O47" s="387">
        <v>30</v>
      </c>
      <c r="AB47" s="434"/>
    </row>
    <row r="48" spans="2:28" x14ac:dyDescent="0.25">
      <c r="AB48" s="434"/>
    </row>
    <row r="49" spans="28:28" x14ac:dyDescent="0.25">
      <c r="AB49" s="434"/>
    </row>
    <row r="50" spans="28:28" x14ac:dyDescent="0.25">
      <c r="AB50" s="434"/>
    </row>
    <row r="51" spans="28:28" x14ac:dyDescent="0.25">
      <c r="AB51" s="434"/>
    </row>
    <row r="52" spans="28:28" x14ac:dyDescent="0.25">
      <c r="AB52" s="434"/>
    </row>
    <row r="53" spans="28:28" x14ac:dyDescent="0.25">
      <c r="AB53" s="434"/>
    </row>
    <row r="54" spans="28:28" x14ac:dyDescent="0.25">
      <c r="AB54" s="434"/>
    </row>
    <row r="55" spans="28:28" x14ac:dyDescent="0.25">
      <c r="AB55" s="434"/>
    </row>
    <row r="56" spans="28:28" x14ac:dyDescent="0.25">
      <c r="AB56" s="434"/>
    </row>
    <row r="57" spans="28:28" x14ac:dyDescent="0.25">
      <c r="AB57" s="434"/>
    </row>
    <row r="58" spans="28:28" x14ac:dyDescent="0.25">
      <c r="AB58" s="434"/>
    </row>
    <row r="59" spans="28:28" x14ac:dyDescent="0.25">
      <c r="AB59" s="434"/>
    </row>
    <row r="60" spans="28:28" x14ac:dyDescent="0.25">
      <c r="AB60" s="434"/>
    </row>
    <row r="61" spans="28:28" x14ac:dyDescent="0.25">
      <c r="AB61" s="434"/>
    </row>
    <row r="62" spans="28:28" x14ac:dyDescent="0.25">
      <c r="AB62" s="434"/>
    </row>
    <row r="63" spans="28:28" x14ac:dyDescent="0.25">
      <c r="AB63" s="434"/>
    </row>
    <row r="64" spans="28:28" x14ac:dyDescent="0.25">
      <c r="AB64" s="434"/>
    </row>
    <row r="65" spans="28:28" x14ac:dyDescent="0.25">
      <c r="AB65" s="434"/>
    </row>
    <row r="66" spans="28:28" x14ac:dyDescent="0.25">
      <c r="AB66" s="434"/>
    </row>
    <row r="67" spans="28:28" x14ac:dyDescent="0.25">
      <c r="AB67" s="434"/>
    </row>
    <row r="68" spans="28:28" x14ac:dyDescent="0.25">
      <c r="AB68" s="434"/>
    </row>
    <row r="69" spans="28:28" x14ac:dyDescent="0.25">
      <c r="AB69" s="434"/>
    </row>
    <row r="70" spans="28:28" x14ac:dyDescent="0.25">
      <c r="AB70" s="434"/>
    </row>
    <row r="71" spans="28:28" x14ac:dyDescent="0.25">
      <c r="AB71" s="434"/>
    </row>
    <row r="72" spans="28:28" x14ac:dyDescent="0.25">
      <c r="AB72" s="434"/>
    </row>
    <row r="73" spans="28:28" x14ac:dyDescent="0.25">
      <c r="AB73" s="434"/>
    </row>
    <row r="74" spans="28:28" x14ac:dyDescent="0.25">
      <c r="AB74" s="434"/>
    </row>
    <row r="75" spans="28:28" x14ac:dyDescent="0.25">
      <c r="AB75" s="434"/>
    </row>
    <row r="76" spans="28:28" x14ac:dyDescent="0.25">
      <c r="AB76" s="434"/>
    </row>
    <row r="77" spans="28:28" x14ac:dyDescent="0.25">
      <c r="AB77" s="434"/>
    </row>
    <row r="78" spans="28:28" x14ac:dyDescent="0.25">
      <c r="AB78" s="434"/>
    </row>
    <row r="79" spans="28:28" x14ac:dyDescent="0.25">
      <c r="AB79" s="434"/>
    </row>
    <row r="80" spans="28:28" x14ac:dyDescent="0.25">
      <c r="AB80" s="434"/>
    </row>
    <row r="81" spans="28:28" x14ac:dyDescent="0.25">
      <c r="AB81" s="434"/>
    </row>
    <row r="82" spans="28:28" x14ac:dyDescent="0.25">
      <c r="AB82" s="434"/>
    </row>
    <row r="83" spans="28:28" x14ac:dyDescent="0.25">
      <c r="AB83" s="434"/>
    </row>
    <row r="84" spans="28:28" x14ac:dyDescent="0.25">
      <c r="AB84" s="434"/>
    </row>
    <row r="85" spans="28:28" x14ac:dyDescent="0.25">
      <c r="AB85" s="434"/>
    </row>
    <row r="86" spans="28:28" x14ac:dyDescent="0.25">
      <c r="AB86" s="434"/>
    </row>
    <row r="87" spans="28:28" x14ac:dyDescent="0.25">
      <c r="AB87" s="434"/>
    </row>
    <row r="88" spans="28:28" x14ac:dyDescent="0.25">
      <c r="AB88" s="434"/>
    </row>
    <row r="89" spans="28:28" x14ac:dyDescent="0.25">
      <c r="AB89" s="434"/>
    </row>
    <row r="90" spans="28:28" x14ac:dyDescent="0.25">
      <c r="AB90" s="434"/>
    </row>
    <row r="91" spans="28:28" x14ac:dyDescent="0.25">
      <c r="AB91" s="434"/>
    </row>
    <row r="92" spans="28:28" x14ac:dyDescent="0.25">
      <c r="AB92" s="434"/>
    </row>
    <row r="93" spans="28:28" x14ac:dyDescent="0.25">
      <c r="AB93" s="434"/>
    </row>
    <row r="94" spans="28:28" x14ac:dyDescent="0.25">
      <c r="AB94" s="434"/>
    </row>
    <row r="95" spans="28:28" x14ac:dyDescent="0.25">
      <c r="AB95" s="434"/>
    </row>
    <row r="96" spans="28:28" x14ac:dyDescent="0.25">
      <c r="AB96" s="434"/>
    </row>
    <row r="97" spans="28:28" x14ac:dyDescent="0.25">
      <c r="AB97" s="434"/>
    </row>
    <row r="98" spans="28:28" x14ac:dyDescent="0.25">
      <c r="AB98" s="434"/>
    </row>
    <row r="99" spans="28:28" x14ac:dyDescent="0.25">
      <c r="AB99" s="434"/>
    </row>
    <row r="100" spans="28:28" x14ac:dyDescent="0.25">
      <c r="AB100" s="434"/>
    </row>
    <row r="101" spans="28:28" x14ac:dyDescent="0.25">
      <c r="AB101" s="434"/>
    </row>
    <row r="102" spans="28:28" x14ac:dyDescent="0.25">
      <c r="AB102" s="434"/>
    </row>
    <row r="103" spans="28:28" x14ac:dyDescent="0.25">
      <c r="AB103" s="434"/>
    </row>
    <row r="104" spans="28:28" x14ac:dyDescent="0.25">
      <c r="AB104" s="434"/>
    </row>
    <row r="105" spans="28:28" x14ac:dyDescent="0.25">
      <c r="AB105" s="434"/>
    </row>
    <row r="106" spans="28:28" x14ac:dyDescent="0.25">
      <c r="AB106" s="434"/>
    </row>
    <row r="107" spans="28:28" x14ac:dyDescent="0.25">
      <c r="AB107" s="434"/>
    </row>
    <row r="108" spans="28:28" x14ac:dyDescent="0.25">
      <c r="AB108" s="434"/>
    </row>
    <row r="109" spans="28:28" x14ac:dyDescent="0.25">
      <c r="AB109" s="434"/>
    </row>
    <row r="110" spans="28:28" x14ac:dyDescent="0.25">
      <c r="AB110" s="434"/>
    </row>
    <row r="111" spans="28:28" x14ac:dyDescent="0.25">
      <c r="AB111" s="434"/>
    </row>
    <row r="112" spans="28:28" x14ac:dyDescent="0.25">
      <c r="AB112" s="434"/>
    </row>
    <row r="113" spans="28:28" x14ac:dyDescent="0.25">
      <c r="AB113" s="434"/>
    </row>
    <row r="114" spans="28:28" x14ac:dyDescent="0.25">
      <c r="AB114" s="434"/>
    </row>
    <row r="115" spans="28:28" x14ac:dyDescent="0.25">
      <c r="AB115" s="434"/>
    </row>
    <row r="116" spans="28:28" x14ac:dyDescent="0.25">
      <c r="AB116" s="434"/>
    </row>
    <row r="117" spans="28:28" x14ac:dyDescent="0.25">
      <c r="AB117" s="434"/>
    </row>
    <row r="118" spans="28:28" x14ac:dyDescent="0.25">
      <c r="AB118" s="434"/>
    </row>
    <row r="119" spans="28:28" x14ac:dyDescent="0.25">
      <c r="AB119" s="434"/>
    </row>
    <row r="120" spans="28:28" x14ac:dyDescent="0.25">
      <c r="AB120" s="434"/>
    </row>
    <row r="121" spans="28:28" x14ac:dyDescent="0.25">
      <c r="AB121" s="434"/>
    </row>
    <row r="122" spans="28:28" x14ac:dyDescent="0.25">
      <c r="AB122" s="434"/>
    </row>
    <row r="123" spans="28:28" x14ac:dyDescent="0.25">
      <c r="AB123" s="434"/>
    </row>
    <row r="124" spans="28:28" x14ac:dyDescent="0.25">
      <c r="AB124" s="434"/>
    </row>
    <row r="125" spans="28:28" x14ac:dyDescent="0.25">
      <c r="AB125" s="434"/>
    </row>
    <row r="126" spans="28:28" x14ac:dyDescent="0.25">
      <c r="AB126" s="434"/>
    </row>
    <row r="127" spans="28:28" x14ac:dyDescent="0.25">
      <c r="AB127" s="434"/>
    </row>
    <row r="128" spans="28:28" x14ac:dyDescent="0.25">
      <c r="AB128" s="434"/>
    </row>
    <row r="129" spans="28:28" x14ac:dyDescent="0.25">
      <c r="AB129" s="434"/>
    </row>
    <row r="130" spans="28:28" x14ac:dyDescent="0.25">
      <c r="AB130" s="434"/>
    </row>
    <row r="131" spans="28:28" x14ac:dyDescent="0.25">
      <c r="AB131" s="434"/>
    </row>
    <row r="132" spans="28:28" x14ac:dyDescent="0.25">
      <c r="AB132" s="434"/>
    </row>
    <row r="133" spans="28:28" x14ac:dyDescent="0.25">
      <c r="AB133" s="434"/>
    </row>
    <row r="134" spans="28:28" x14ac:dyDescent="0.25">
      <c r="AB134" s="434"/>
    </row>
    <row r="135" spans="28:28" x14ac:dyDescent="0.25">
      <c r="AB135" s="434"/>
    </row>
    <row r="136" spans="28:28" x14ac:dyDescent="0.25">
      <c r="AB136" s="434"/>
    </row>
    <row r="137" spans="28:28" x14ac:dyDescent="0.25">
      <c r="AB137" s="434"/>
    </row>
    <row r="138" spans="28:28" x14ac:dyDescent="0.25">
      <c r="AB138" s="434"/>
    </row>
    <row r="139" spans="28:28" x14ac:dyDescent="0.25">
      <c r="AB139" s="434"/>
    </row>
    <row r="140" spans="28:28" x14ac:dyDescent="0.25">
      <c r="AB140" s="434"/>
    </row>
    <row r="141" spans="28:28" x14ac:dyDescent="0.25">
      <c r="AB141" s="434"/>
    </row>
    <row r="142" spans="28:28" x14ac:dyDescent="0.25">
      <c r="AB142" s="434"/>
    </row>
    <row r="143" spans="28:28" x14ac:dyDescent="0.25">
      <c r="AB143" s="434"/>
    </row>
    <row r="144" spans="28:28" x14ac:dyDescent="0.25">
      <c r="AB144" s="434"/>
    </row>
    <row r="145" spans="28:28" x14ac:dyDescent="0.25">
      <c r="AB145" s="434"/>
    </row>
    <row r="146" spans="28:28" x14ac:dyDescent="0.25">
      <c r="AB146" s="434"/>
    </row>
    <row r="147" spans="28:28" x14ac:dyDescent="0.25">
      <c r="AB147" s="434"/>
    </row>
    <row r="148" spans="28:28" x14ac:dyDescent="0.25">
      <c r="AB148" s="434"/>
    </row>
    <row r="149" spans="28:28" x14ac:dyDescent="0.25">
      <c r="AB149" s="434"/>
    </row>
    <row r="150" spans="28:28" x14ac:dyDescent="0.25">
      <c r="AB150" s="434"/>
    </row>
    <row r="151" spans="28:28" x14ac:dyDescent="0.25">
      <c r="AB151" s="434"/>
    </row>
    <row r="152" spans="28:28" x14ac:dyDescent="0.25">
      <c r="AB152" s="434"/>
    </row>
    <row r="153" spans="28:28" x14ac:dyDescent="0.25">
      <c r="AB153" s="434"/>
    </row>
    <row r="154" spans="28:28" x14ac:dyDescent="0.25">
      <c r="AB154" s="434"/>
    </row>
    <row r="155" spans="28:28" x14ac:dyDescent="0.25">
      <c r="AB155" s="434"/>
    </row>
    <row r="156" spans="28:28" x14ac:dyDescent="0.25">
      <c r="AB156" s="434"/>
    </row>
    <row r="157" spans="28:28" x14ac:dyDescent="0.25">
      <c r="AB157" s="434"/>
    </row>
    <row r="158" spans="28:28" x14ac:dyDescent="0.25">
      <c r="AB158" s="434"/>
    </row>
    <row r="159" spans="28:28" x14ac:dyDescent="0.25">
      <c r="AB159" s="434"/>
    </row>
    <row r="160" spans="28:28" x14ac:dyDescent="0.25">
      <c r="AB160" s="434"/>
    </row>
    <row r="161" spans="28:28" x14ac:dyDescent="0.25">
      <c r="AB161" s="434"/>
    </row>
    <row r="162" spans="28:28" x14ac:dyDescent="0.25">
      <c r="AB162" s="434"/>
    </row>
    <row r="163" spans="28:28" x14ac:dyDescent="0.25">
      <c r="AB163" s="434"/>
    </row>
    <row r="164" spans="28:28" x14ac:dyDescent="0.25">
      <c r="AB164" s="434"/>
    </row>
    <row r="165" spans="28:28" x14ac:dyDescent="0.25">
      <c r="AB165" s="434"/>
    </row>
    <row r="166" spans="28:28" x14ac:dyDescent="0.25">
      <c r="AB166" s="434"/>
    </row>
    <row r="167" spans="28:28" x14ac:dyDescent="0.25">
      <c r="AB167" s="434"/>
    </row>
    <row r="168" spans="28:28" x14ac:dyDescent="0.25">
      <c r="AB168" s="434"/>
    </row>
    <row r="169" spans="28:28" x14ac:dyDescent="0.25">
      <c r="AB169" s="434"/>
    </row>
    <row r="170" spans="28:28" x14ac:dyDescent="0.25">
      <c r="AB170" s="434"/>
    </row>
    <row r="171" spans="28:28" x14ac:dyDescent="0.25">
      <c r="AB171" s="434"/>
    </row>
    <row r="172" spans="28:28" x14ac:dyDescent="0.25">
      <c r="AB172" s="434"/>
    </row>
    <row r="173" spans="28:28" x14ac:dyDescent="0.25">
      <c r="AB173" s="434"/>
    </row>
    <row r="174" spans="28:28" x14ac:dyDescent="0.25">
      <c r="AB174" s="434"/>
    </row>
    <row r="175" spans="28:28" x14ac:dyDescent="0.25">
      <c r="AB175" s="434"/>
    </row>
    <row r="176" spans="28:28" x14ac:dyDescent="0.25">
      <c r="AB176" s="434"/>
    </row>
    <row r="177" spans="28:28" x14ac:dyDescent="0.25">
      <c r="AB177" s="434"/>
    </row>
    <row r="178" spans="28:28" x14ac:dyDescent="0.25">
      <c r="AB178" s="434"/>
    </row>
    <row r="179" spans="28:28" x14ac:dyDescent="0.25">
      <c r="AB179" s="434"/>
    </row>
    <row r="180" spans="28:28" x14ac:dyDescent="0.25">
      <c r="AB180" s="434"/>
    </row>
    <row r="181" spans="28:28" x14ac:dyDescent="0.25">
      <c r="AB181" s="434"/>
    </row>
    <row r="182" spans="28:28" x14ac:dyDescent="0.25">
      <c r="AB182" s="434"/>
    </row>
    <row r="183" spans="28:28" x14ac:dyDescent="0.25">
      <c r="AB183" s="434"/>
    </row>
    <row r="184" spans="28:28" x14ac:dyDescent="0.25">
      <c r="AB184" s="434"/>
    </row>
    <row r="185" spans="28:28" x14ac:dyDescent="0.25">
      <c r="AB185" s="434"/>
    </row>
    <row r="186" spans="28:28" x14ac:dyDescent="0.25">
      <c r="AB186" s="434"/>
    </row>
    <row r="187" spans="28:28" x14ac:dyDescent="0.25">
      <c r="AB187" s="434"/>
    </row>
    <row r="188" spans="28:28" x14ac:dyDescent="0.25">
      <c r="AB188" s="434"/>
    </row>
    <row r="189" spans="28:28" x14ac:dyDescent="0.25">
      <c r="AB189" s="434"/>
    </row>
    <row r="190" spans="28:28" x14ac:dyDescent="0.25">
      <c r="AB190" s="434"/>
    </row>
    <row r="191" spans="28:28" x14ac:dyDescent="0.25">
      <c r="AB191" s="434"/>
    </row>
    <row r="192" spans="28:28" x14ac:dyDescent="0.25">
      <c r="AB192" s="434"/>
    </row>
    <row r="193" spans="28:28" x14ac:dyDescent="0.25">
      <c r="AB193" s="434"/>
    </row>
    <row r="194" spans="28:28" x14ac:dyDescent="0.25">
      <c r="AB194" s="434"/>
    </row>
    <row r="195" spans="28:28" x14ac:dyDescent="0.25">
      <c r="AB195" s="434"/>
    </row>
    <row r="196" spans="28:28" x14ac:dyDescent="0.25">
      <c r="AB196" s="434"/>
    </row>
    <row r="197" spans="28:28" x14ac:dyDescent="0.25">
      <c r="AB197" s="434"/>
    </row>
    <row r="198" spans="28:28" x14ac:dyDescent="0.25">
      <c r="AB198" s="434"/>
    </row>
    <row r="199" spans="28:28" x14ac:dyDescent="0.25">
      <c r="AB199" s="434"/>
    </row>
    <row r="200" spans="28:28" x14ac:dyDescent="0.25">
      <c r="AB200" s="434"/>
    </row>
    <row r="201" spans="28:28" x14ac:dyDescent="0.25">
      <c r="AB201" s="434"/>
    </row>
    <row r="202" spans="28:28" x14ac:dyDescent="0.25">
      <c r="AB202" s="434"/>
    </row>
    <row r="203" spans="28:28" x14ac:dyDescent="0.25">
      <c r="AB203" s="434"/>
    </row>
    <row r="204" spans="28:28" x14ac:dyDescent="0.25">
      <c r="AB204" s="434"/>
    </row>
    <row r="205" spans="28:28" x14ac:dyDescent="0.25">
      <c r="AB205" s="434"/>
    </row>
    <row r="206" spans="28:28" x14ac:dyDescent="0.25">
      <c r="AB206" s="434"/>
    </row>
    <row r="207" spans="28:28" x14ac:dyDescent="0.25">
      <c r="AB207" s="434"/>
    </row>
    <row r="208" spans="28:28" x14ac:dyDescent="0.25">
      <c r="AB208" s="434"/>
    </row>
    <row r="209" spans="28:28" x14ac:dyDescent="0.25">
      <c r="AB209" s="434"/>
    </row>
    <row r="210" spans="28:28" x14ac:dyDescent="0.25">
      <c r="AB210" s="434"/>
    </row>
    <row r="211" spans="28:28" x14ac:dyDescent="0.25">
      <c r="AB211" s="434"/>
    </row>
    <row r="212" spans="28:28" x14ac:dyDescent="0.25">
      <c r="AB212" s="434"/>
    </row>
    <row r="213" spans="28:28" x14ac:dyDescent="0.25">
      <c r="AB213" s="434"/>
    </row>
    <row r="214" spans="28:28" x14ac:dyDescent="0.25">
      <c r="AB214" s="434"/>
    </row>
    <row r="215" spans="28:28" x14ac:dyDescent="0.25">
      <c r="AB215" s="434"/>
    </row>
    <row r="216" spans="28:28" x14ac:dyDescent="0.25">
      <c r="AB216" s="434"/>
    </row>
    <row r="217" spans="28:28" x14ac:dyDescent="0.25">
      <c r="AB217" s="434"/>
    </row>
    <row r="218" spans="28:28" x14ac:dyDescent="0.25">
      <c r="AB218" s="434"/>
    </row>
    <row r="219" spans="28:28" x14ac:dyDescent="0.25">
      <c r="AB219" s="434"/>
    </row>
    <row r="220" spans="28:28" x14ac:dyDescent="0.25">
      <c r="AB220" s="434"/>
    </row>
    <row r="221" spans="28:28" x14ac:dyDescent="0.25">
      <c r="AB221" s="434"/>
    </row>
    <row r="222" spans="28:28" x14ac:dyDescent="0.25">
      <c r="AB222" s="434"/>
    </row>
    <row r="223" spans="28:28" x14ac:dyDescent="0.25">
      <c r="AB223" s="434"/>
    </row>
    <row r="224" spans="28:28" x14ac:dyDescent="0.25">
      <c r="AB224" s="434"/>
    </row>
    <row r="225" spans="28:28" x14ac:dyDescent="0.25">
      <c r="AB225" s="434"/>
    </row>
    <row r="226" spans="28:28" x14ac:dyDescent="0.25">
      <c r="AB226" s="434"/>
    </row>
    <row r="227" spans="28:28" x14ac:dyDescent="0.25">
      <c r="AB227" s="434"/>
    </row>
    <row r="228" spans="28:28" x14ac:dyDescent="0.25">
      <c r="AB228" s="434"/>
    </row>
    <row r="229" spans="28:28" x14ac:dyDescent="0.25">
      <c r="AB229" s="434"/>
    </row>
    <row r="230" spans="28:28" x14ac:dyDescent="0.25">
      <c r="AB230" s="434"/>
    </row>
  </sheetData>
  <mergeCells count="2">
    <mergeCell ref="B2:O2"/>
    <mergeCell ref="B3:O3"/>
  </mergeCells>
  <pageMargins left="0.7" right="0.7" top="0.75" bottom="0.75" header="0.3" footer="0.3"/>
  <pageSetup paperSize="123" scale="43"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2:AB230"/>
  <sheetViews>
    <sheetView zoomScale="80" zoomScaleNormal="80" workbookViewId="0">
      <pane ySplit="5" topLeftCell="A51" activePane="bottomLeft" state="frozen"/>
      <selection activeCell="O39" sqref="O39"/>
      <selection pane="bottomLeft" activeCell="O39" sqref="O39"/>
    </sheetView>
  </sheetViews>
  <sheetFormatPr baseColWidth="10" defaultRowHeight="12.75" x14ac:dyDescent="0.25"/>
  <cols>
    <col min="1" max="1" width="5.7109375" style="149" customWidth="1"/>
    <col min="2" max="2" width="11.42578125" style="159" bestFit="1" customWidth="1"/>
    <col min="3" max="6" width="30.7109375" style="149" customWidth="1"/>
    <col min="7" max="7" width="13.28515625" style="159" bestFit="1" customWidth="1"/>
    <col min="8" max="8" width="11.42578125" style="159" bestFit="1" customWidth="1"/>
    <col min="9" max="10" width="12.28515625" style="159" bestFit="1" customWidth="1"/>
    <col min="11" max="11" width="15" style="159" customWidth="1"/>
    <col min="12" max="13" width="12.85546875" style="159" customWidth="1"/>
    <col min="14" max="14" width="13.5703125" style="149" customWidth="1"/>
    <col min="15" max="15" width="17.140625" style="149" customWidth="1"/>
    <col min="16" max="24" width="11.42578125" style="149" customWidth="1"/>
    <col min="25" max="29" width="11.42578125" style="149"/>
    <col min="30" max="47" width="0" style="149" hidden="1" customWidth="1"/>
    <col min="48" max="16384" width="11.42578125" style="149"/>
  </cols>
  <sheetData>
    <row r="2" spans="2:28" ht="15" x14ac:dyDescent="0.25">
      <c r="B2" s="524" t="s">
        <v>2078</v>
      </c>
      <c r="C2" s="524"/>
      <c r="D2" s="524"/>
      <c r="E2" s="524"/>
      <c r="F2" s="524"/>
      <c r="G2" s="524"/>
      <c r="H2" s="524"/>
      <c r="I2" s="524"/>
      <c r="J2" s="524"/>
      <c r="K2" s="524"/>
      <c r="L2" s="524"/>
      <c r="M2" s="524"/>
    </row>
    <row r="3" spans="2:28" ht="15" x14ac:dyDescent="0.25">
      <c r="B3" s="524" t="s">
        <v>2079</v>
      </c>
      <c r="C3" s="524"/>
      <c r="D3" s="524"/>
      <c r="E3" s="524"/>
      <c r="F3" s="524"/>
      <c r="G3" s="524"/>
      <c r="H3" s="524"/>
      <c r="I3" s="524"/>
      <c r="J3" s="524"/>
      <c r="K3" s="524"/>
      <c r="L3" s="524"/>
      <c r="M3" s="524"/>
    </row>
    <row r="5" spans="2:28" s="150" customFormat="1" ht="38.25" x14ac:dyDescent="0.25">
      <c r="B5" s="163" t="s">
        <v>2080</v>
      </c>
      <c r="C5" s="163" t="s">
        <v>1555</v>
      </c>
      <c r="D5" s="164" t="s">
        <v>1556</v>
      </c>
      <c r="E5" s="164" t="s">
        <v>1557</v>
      </c>
      <c r="F5" s="164" t="s">
        <v>1558</v>
      </c>
      <c r="G5" s="163" t="s">
        <v>2081</v>
      </c>
      <c r="H5" s="163" t="s">
        <v>2082</v>
      </c>
      <c r="I5" s="163" t="s">
        <v>2083</v>
      </c>
      <c r="J5" s="163" t="s">
        <v>2084</v>
      </c>
      <c r="K5" s="163" t="s">
        <v>2085</v>
      </c>
      <c r="L5" s="163" t="s">
        <v>2086</v>
      </c>
      <c r="M5" s="163" t="s">
        <v>2087</v>
      </c>
      <c r="N5" s="165" t="s">
        <v>2109</v>
      </c>
      <c r="O5" s="165" t="s">
        <v>2108</v>
      </c>
      <c r="AB5" s="437"/>
    </row>
    <row r="6" spans="2:28" ht="90" customHeight="1" x14ac:dyDescent="0.25">
      <c r="B6" s="151">
        <v>1</v>
      </c>
      <c r="C6" s="152" t="s">
        <v>2088</v>
      </c>
      <c r="D6" s="153" t="s">
        <v>1913</v>
      </c>
      <c r="E6" s="153" t="s">
        <v>1914</v>
      </c>
      <c r="F6" s="152" t="s">
        <v>1915</v>
      </c>
      <c r="G6" s="154" t="s">
        <v>2089</v>
      </c>
      <c r="H6" s="154">
        <v>40</v>
      </c>
      <c r="I6" s="155">
        <v>30</v>
      </c>
      <c r="J6" s="156">
        <v>0.75</v>
      </c>
      <c r="K6" s="154">
        <v>10</v>
      </c>
      <c r="L6" s="154">
        <v>0</v>
      </c>
      <c r="M6" s="156">
        <v>0</v>
      </c>
      <c r="N6" s="387">
        <v>10</v>
      </c>
      <c r="O6" s="387">
        <v>40</v>
      </c>
      <c r="AB6" s="438"/>
    </row>
    <row r="7" spans="2:28" ht="90" customHeight="1" x14ac:dyDescent="0.25">
      <c r="B7" s="151">
        <v>2</v>
      </c>
      <c r="C7" s="152" t="s">
        <v>41</v>
      </c>
      <c r="D7" s="153" t="s">
        <v>1916</v>
      </c>
      <c r="E7" s="153" t="s">
        <v>1916</v>
      </c>
      <c r="F7" s="152" t="s">
        <v>1917</v>
      </c>
      <c r="G7" s="154" t="s">
        <v>2090</v>
      </c>
      <c r="H7" s="154">
        <v>100</v>
      </c>
      <c r="I7" s="155">
        <v>87.5</v>
      </c>
      <c r="J7" s="156">
        <v>0.875</v>
      </c>
      <c r="K7" s="157">
        <v>100</v>
      </c>
      <c r="L7" s="158">
        <v>50</v>
      </c>
      <c r="M7" s="156">
        <v>0.5</v>
      </c>
      <c r="N7" s="166">
        <v>100</v>
      </c>
      <c r="O7" s="166">
        <v>100</v>
      </c>
      <c r="AB7" s="438"/>
    </row>
    <row r="8" spans="2:28" ht="90" customHeight="1" x14ac:dyDescent="0.25">
      <c r="B8" s="151">
        <v>3</v>
      </c>
      <c r="C8" s="152" t="s">
        <v>2091</v>
      </c>
      <c r="D8" s="153" t="s">
        <v>1916</v>
      </c>
      <c r="E8" s="153" t="s">
        <v>1916</v>
      </c>
      <c r="F8" s="152" t="s">
        <v>1918</v>
      </c>
      <c r="G8" s="154" t="s">
        <v>2089</v>
      </c>
      <c r="H8" s="154">
        <v>1</v>
      </c>
      <c r="I8" s="155">
        <v>0.88</v>
      </c>
      <c r="J8" s="156">
        <v>0.88</v>
      </c>
      <c r="K8" s="157">
        <v>0.25</v>
      </c>
      <c r="L8" s="158">
        <v>0.13</v>
      </c>
      <c r="M8" s="156">
        <v>0.52</v>
      </c>
      <c r="N8" s="387">
        <v>0.25</v>
      </c>
      <c r="O8" s="387">
        <v>1</v>
      </c>
      <c r="AB8" s="438"/>
    </row>
    <row r="9" spans="2:28" ht="90" customHeight="1" x14ac:dyDescent="0.25">
      <c r="B9" s="151">
        <v>4</v>
      </c>
      <c r="C9" s="152" t="s">
        <v>46</v>
      </c>
      <c r="D9" s="153" t="s">
        <v>1920</v>
      </c>
      <c r="E9" s="153" t="s">
        <v>1921</v>
      </c>
      <c r="F9" s="152" t="s">
        <v>1923</v>
      </c>
      <c r="G9" s="154" t="s">
        <v>2089</v>
      </c>
      <c r="H9" s="154">
        <v>7</v>
      </c>
      <c r="I9" s="154">
        <v>3</v>
      </c>
      <c r="J9" s="156">
        <v>0.42857142857142855</v>
      </c>
      <c r="K9" s="157">
        <v>4</v>
      </c>
      <c r="L9" s="158">
        <v>0</v>
      </c>
      <c r="M9" s="156">
        <v>0</v>
      </c>
      <c r="N9" s="166">
        <v>4</v>
      </c>
      <c r="O9" s="166">
        <v>7</v>
      </c>
      <c r="AB9" s="438"/>
    </row>
    <row r="10" spans="2:28" ht="90" customHeight="1" x14ac:dyDescent="0.25">
      <c r="B10" s="151">
        <v>4</v>
      </c>
      <c r="C10" s="152" t="s">
        <v>46</v>
      </c>
      <c r="D10" s="153" t="s">
        <v>1920</v>
      </c>
      <c r="E10" s="153" t="s">
        <v>1921</v>
      </c>
      <c r="F10" s="152" t="s">
        <v>46</v>
      </c>
      <c r="G10" s="154" t="s">
        <v>2089</v>
      </c>
      <c r="H10" s="154">
        <v>14</v>
      </c>
      <c r="I10" s="154">
        <v>36</v>
      </c>
      <c r="J10" s="156">
        <v>1</v>
      </c>
      <c r="K10" s="157">
        <v>34</v>
      </c>
      <c r="L10" s="158">
        <v>0</v>
      </c>
      <c r="M10" s="156">
        <v>0</v>
      </c>
      <c r="N10" s="166">
        <v>36</v>
      </c>
      <c r="O10" s="166">
        <v>10</v>
      </c>
      <c r="AB10" s="438"/>
    </row>
    <row r="11" spans="2:28" ht="90" customHeight="1" x14ac:dyDescent="0.25">
      <c r="B11" s="151">
        <v>4</v>
      </c>
      <c r="C11" s="152" t="s">
        <v>46</v>
      </c>
      <c r="D11" s="153" t="s">
        <v>1920</v>
      </c>
      <c r="E11" s="153" t="s">
        <v>1921</v>
      </c>
      <c r="F11" s="152" t="s">
        <v>1922</v>
      </c>
      <c r="G11" s="154" t="s">
        <v>2090</v>
      </c>
      <c r="H11" s="154">
        <v>11</v>
      </c>
      <c r="I11" s="154">
        <v>10</v>
      </c>
      <c r="J11" s="156">
        <v>1</v>
      </c>
      <c r="K11" s="154">
        <v>11</v>
      </c>
      <c r="L11" s="154">
        <v>10</v>
      </c>
      <c r="M11" s="156">
        <v>1</v>
      </c>
      <c r="N11" s="166">
        <v>11</v>
      </c>
      <c r="O11" s="166">
        <v>11</v>
      </c>
      <c r="AB11" s="438"/>
    </row>
    <row r="12" spans="2:28" ht="90" customHeight="1" x14ac:dyDescent="0.25">
      <c r="B12" s="151">
        <v>8</v>
      </c>
      <c r="C12" s="152" t="s">
        <v>68</v>
      </c>
      <c r="D12" s="153" t="s">
        <v>1916</v>
      </c>
      <c r="E12" s="153" t="s">
        <v>1916</v>
      </c>
      <c r="F12" s="152" t="s">
        <v>68</v>
      </c>
      <c r="G12" s="154" t="s">
        <v>2090</v>
      </c>
      <c r="H12" s="154">
        <v>24</v>
      </c>
      <c r="I12" s="154">
        <v>19</v>
      </c>
      <c r="J12" s="156">
        <v>0.79166666666666663</v>
      </c>
      <c r="K12" s="157">
        <v>8</v>
      </c>
      <c r="L12" s="158">
        <v>3</v>
      </c>
      <c r="M12" s="156">
        <v>0.375</v>
      </c>
      <c r="N12" s="166">
        <v>8</v>
      </c>
      <c r="O12" s="166">
        <v>100</v>
      </c>
      <c r="AB12" s="438"/>
    </row>
    <row r="13" spans="2:28" ht="90" customHeight="1" x14ac:dyDescent="0.25">
      <c r="B13" s="151">
        <v>9</v>
      </c>
      <c r="C13" s="152" t="s">
        <v>2092</v>
      </c>
      <c r="D13" s="153" t="s">
        <v>1920</v>
      </c>
      <c r="E13" s="153" t="s">
        <v>1924</v>
      </c>
      <c r="F13" s="152" t="s">
        <v>1925</v>
      </c>
      <c r="G13" s="154" t="s">
        <v>2089</v>
      </c>
      <c r="H13" s="154">
        <v>20</v>
      </c>
      <c r="I13" s="154">
        <v>20</v>
      </c>
      <c r="J13" s="156">
        <v>1</v>
      </c>
      <c r="K13" s="154">
        <v>20</v>
      </c>
      <c r="L13" s="154">
        <v>20</v>
      </c>
      <c r="M13" s="156">
        <v>1</v>
      </c>
      <c r="N13" s="166">
        <v>20</v>
      </c>
      <c r="O13" s="166">
        <v>20</v>
      </c>
      <c r="AB13" s="438"/>
    </row>
    <row r="14" spans="2:28" ht="90" customHeight="1" x14ac:dyDescent="0.25">
      <c r="B14" s="151">
        <v>25</v>
      </c>
      <c r="C14" s="152" t="s">
        <v>2093</v>
      </c>
      <c r="D14" s="153" t="s">
        <v>1930</v>
      </c>
      <c r="E14" s="153" t="s">
        <v>1931</v>
      </c>
      <c r="F14" s="152" t="s">
        <v>1932</v>
      </c>
      <c r="G14" s="154" t="s">
        <v>2089</v>
      </c>
      <c r="H14" s="154">
        <v>60</v>
      </c>
      <c r="I14" s="154">
        <v>54</v>
      </c>
      <c r="J14" s="156">
        <v>0.9</v>
      </c>
      <c r="K14" s="154">
        <v>6</v>
      </c>
      <c r="L14" s="154">
        <v>0</v>
      </c>
      <c r="M14" s="156">
        <v>0</v>
      </c>
      <c r="N14" s="166">
        <v>6</v>
      </c>
      <c r="O14" s="166">
        <v>10</v>
      </c>
      <c r="AB14" s="438"/>
    </row>
    <row r="15" spans="2:28" ht="90" customHeight="1" x14ac:dyDescent="0.25">
      <c r="B15" s="151">
        <v>27</v>
      </c>
      <c r="C15" s="152" t="s">
        <v>150</v>
      </c>
      <c r="D15" s="153" t="s">
        <v>1934</v>
      </c>
      <c r="E15" s="153" t="s">
        <v>1935</v>
      </c>
      <c r="F15" s="152" t="s">
        <v>150</v>
      </c>
      <c r="G15" s="154" t="s">
        <v>2090</v>
      </c>
      <c r="H15" s="154">
        <v>100</v>
      </c>
      <c r="I15" s="154">
        <v>54</v>
      </c>
      <c r="J15" s="156">
        <v>0.54</v>
      </c>
      <c r="K15" s="154">
        <v>48</v>
      </c>
      <c r="L15" s="154">
        <v>2</v>
      </c>
      <c r="M15" s="156">
        <v>4.1666666666666664E-2</v>
      </c>
      <c r="N15" s="387">
        <v>11</v>
      </c>
      <c r="O15" s="387">
        <v>37</v>
      </c>
      <c r="AB15" s="438"/>
    </row>
    <row r="16" spans="2:28" ht="90" customHeight="1" x14ac:dyDescent="0.25">
      <c r="B16" s="151">
        <v>28</v>
      </c>
      <c r="C16" s="152" t="s">
        <v>1937</v>
      </c>
      <c r="D16" s="153" t="s">
        <v>1916</v>
      </c>
      <c r="E16" s="153" t="s">
        <v>1916</v>
      </c>
      <c r="F16" s="153" t="s">
        <v>1937</v>
      </c>
      <c r="G16" s="154" t="s">
        <v>2089</v>
      </c>
      <c r="H16" s="154">
        <v>14</v>
      </c>
      <c r="I16" s="155">
        <v>14</v>
      </c>
      <c r="J16" s="156">
        <v>1</v>
      </c>
      <c r="K16" s="157">
        <v>10.15</v>
      </c>
      <c r="L16" s="158">
        <v>10.15</v>
      </c>
      <c r="M16" s="156">
        <v>1</v>
      </c>
      <c r="N16" s="387">
        <v>10.5</v>
      </c>
      <c r="O16" s="387">
        <v>14</v>
      </c>
      <c r="AB16" s="438"/>
    </row>
    <row r="17" spans="2:28" ht="90" customHeight="1" x14ac:dyDescent="0.25">
      <c r="B17" s="151">
        <v>29</v>
      </c>
      <c r="C17" s="152" t="s">
        <v>2094</v>
      </c>
      <c r="D17" s="153" t="s">
        <v>1916</v>
      </c>
      <c r="E17" s="153" t="s">
        <v>1916</v>
      </c>
      <c r="F17" s="152" t="s">
        <v>1938</v>
      </c>
      <c r="G17" s="154" t="s">
        <v>2089</v>
      </c>
      <c r="H17" s="154">
        <v>5078</v>
      </c>
      <c r="I17" s="154">
        <v>4785</v>
      </c>
      <c r="J17" s="156">
        <v>0.94230011815675463</v>
      </c>
      <c r="K17" s="157">
        <v>931</v>
      </c>
      <c r="L17" s="158">
        <v>638</v>
      </c>
      <c r="M17" s="156">
        <v>0.68528464017185819</v>
      </c>
      <c r="N17" s="387">
        <v>950</v>
      </c>
      <c r="O17" s="387">
        <v>440</v>
      </c>
      <c r="AB17" s="438"/>
    </row>
    <row r="18" spans="2:28" ht="90" customHeight="1" x14ac:dyDescent="0.25">
      <c r="B18" s="151">
        <v>30</v>
      </c>
      <c r="C18" s="152" t="s">
        <v>1939</v>
      </c>
      <c r="D18" s="153" t="s">
        <v>1916</v>
      </c>
      <c r="E18" s="153" t="s">
        <v>1916</v>
      </c>
      <c r="F18" s="152" t="s">
        <v>1939</v>
      </c>
      <c r="G18" s="154" t="s">
        <v>2089</v>
      </c>
      <c r="H18" s="154">
        <v>1</v>
      </c>
      <c r="I18" s="154">
        <v>0.72</v>
      </c>
      <c r="J18" s="156">
        <v>0.72</v>
      </c>
      <c r="K18" s="154">
        <v>0.38</v>
      </c>
      <c r="L18" s="154">
        <v>0.1</v>
      </c>
      <c r="M18" s="156">
        <v>0.26315789473684209</v>
      </c>
      <c r="N18" s="387">
        <v>0.15</v>
      </c>
      <c r="O18" s="387">
        <v>0.23</v>
      </c>
      <c r="AB18" s="438"/>
    </row>
    <row r="19" spans="2:28" ht="90" customHeight="1" x14ac:dyDescent="0.25">
      <c r="B19" s="151">
        <v>31</v>
      </c>
      <c r="C19" s="152" t="s">
        <v>2095</v>
      </c>
      <c r="D19" s="153" t="s">
        <v>1916</v>
      </c>
      <c r="E19" s="153" t="s">
        <v>1916</v>
      </c>
      <c r="F19" s="152" t="s">
        <v>1942</v>
      </c>
      <c r="G19" s="154" t="s">
        <v>2090</v>
      </c>
      <c r="H19" s="154">
        <v>10</v>
      </c>
      <c r="I19" s="155">
        <v>8</v>
      </c>
      <c r="J19" s="156">
        <v>0.8</v>
      </c>
      <c r="K19" s="154">
        <v>4</v>
      </c>
      <c r="L19" s="155">
        <v>2</v>
      </c>
      <c r="M19" s="156">
        <v>0.5</v>
      </c>
      <c r="N19" s="166">
        <v>4</v>
      </c>
      <c r="O19" s="166">
        <v>40</v>
      </c>
      <c r="AB19" s="438"/>
    </row>
    <row r="20" spans="2:28" ht="90" customHeight="1" x14ac:dyDescent="0.25">
      <c r="B20" s="151">
        <v>64</v>
      </c>
      <c r="C20" s="152" t="s">
        <v>294</v>
      </c>
      <c r="D20" s="153" t="s">
        <v>1943</v>
      </c>
      <c r="E20" s="153" t="s">
        <v>1944</v>
      </c>
      <c r="F20" s="152" t="s">
        <v>294</v>
      </c>
      <c r="G20" s="154" t="s">
        <v>2089</v>
      </c>
      <c r="H20" s="154">
        <v>14</v>
      </c>
      <c r="I20" s="154">
        <v>15</v>
      </c>
      <c r="J20" s="156">
        <v>1</v>
      </c>
      <c r="K20" s="154">
        <v>15</v>
      </c>
      <c r="L20" s="154">
        <v>11</v>
      </c>
      <c r="M20" s="156">
        <v>0.73333333333333328</v>
      </c>
      <c r="N20" s="166">
        <v>15</v>
      </c>
      <c r="O20" s="166">
        <v>18</v>
      </c>
      <c r="AB20" s="438"/>
    </row>
    <row r="21" spans="2:28" ht="90" customHeight="1" x14ac:dyDescent="0.25">
      <c r="B21" s="151">
        <v>65</v>
      </c>
      <c r="C21" s="152" t="s">
        <v>2096</v>
      </c>
      <c r="D21" s="153" t="s">
        <v>1943</v>
      </c>
      <c r="E21" s="153" t="s">
        <v>1944</v>
      </c>
      <c r="F21" s="152" t="s">
        <v>1946</v>
      </c>
      <c r="G21" s="154" t="s">
        <v>2089</v>
      </c>
      <c r="H21" s="154">
        <v>60</v>
      </c>
      <c r="I21" s="154">
        <v>45</v>
      </c>
      <c r="J21" s="156">
        <v>0.75</v>
      </c>
      <c r="K21" s="154">
        <v>15</v>
      </c>
      <c r="L21" s="154">
        <v>0</v>
      </c>
      <c r="M21" s="156">
        <v>0</v>
      </c>
      <c r="N21" s="398">
        <v>15</v>
      </c>
      <c r="O21" s="387">
        <v>5</v>
      </c>
      <c r="AB21" s="438"/>
    </row>
    <row r="22" spans="2:28" ht="90" customHeight="1" x14ac:dyDescent="0.25">
      <c r="B22" s="151">
        <v>66</v>
      </c>
      <c r="C22" s="152" t="s">
        <v>2097</v>
      </c>
      <c r="D22" s="153" t="s">
        <v>1948</v>
      </c>
      <c r="E22" s="153" t="s">
        <v>1949</v>
      </c>
      <c r="F22" s="152" t="s">
        <v>1950</v>
      </c>
      <c r="G22" s="154" t="s">
        <v>2089</v>
      </c>
      <c r="H22" s="154">
        <v>80</v>
      </c>
      <c r="I22" s="154">
        <v>77</v>
      </c>
      <c r="J22" s="156">
        <v>0.96250000000000002</v>
      </c>
      <c r="K22" s="154">
        <v>3</v>
      </c>
      <c r="L22" s="154">
        <v>0</v>
      </c>
      <c r="M22" s="156">
        <v>0</v>
      </c>
      <c r="N22" s="166">
        <v>3</v>
      </c>
      <c r="O22" s="166">
        <v>1</v>
      </c>
      <c r="AB22" s="438"/>
    </row>
    <row r="23" spans="2:28" ht="90" customHeight="1" x14ac:dyDescent="0.25">
      <c r="B23" s="151">
        <v>67</v>
      </c>
      <c r="C23" s="152" t="s">
        <v>2098</v>
      </c>
      <c r="D23" s="153" t="s">
        <v>1943</v>
      </c>
      <c r="E23" s="153" t="s">
        <v>1944</v>
      </c>
      <c r="F23" s="152" t="s">
        <v>1952</v>
      </c>
      <c r="G23" s="154" t="s">
        <v>2090</v>
      </c>
      <c r="H23" s="154">
        <v>100</v>
      </c>
      <c r="I23" s="154">
        <v>65.974999999999994</v>
      </c>
      <c r="J23" s="156">
        <v>0.65974999999999995</v>
      </c>
      <c r="K23" s="154">
        <v>100</v>
      </c>
      <c r="L23" s="154">
        <v>69.3</v>
      </c>
      <c r="M23" s="156">
        <v>0.69299999999999995</v>
      </c>
      <c r="N23" s="166">
        <v>70</v>
      </c>
      <c r="O23" s="166">
        <v>10</v>
      </c>
      <c r="AB23" s="438"/>
    </row>
    <row r="24" spans="2:28" ht="90" customHeight="1" x14ac:dyDescent="0.25">
      <c r="B24" s="151">
        <v>68</v>
      </c>
      <c r="C24" s="152" t="s">
        <v>2099</v>
      </c>
      <c r="D24" s="153" t="s">
        <v>1954</v>
      </c>
      <c r="E24" s="153" t="s">
        <v>1955</v>
      </c>
      <c r="F24" s="152" t="s">
        <v>1956</v>
      </c>
      <c r="G24" s="154" t="s">
        <v>2090</v>
      </c>
      <c r="H24" s="154">
        <v>7.1</v>
      </c>
      <c r="I24" s="154">
        <v>16.600000000000001</v>
      </c>
      <c r="J24" s="156">
        <v>0</v>
      </c>
      <c r="K24" s="154">
        <v>7.1</v>
      </c>
      <c r="L24" s="154">
        <v>16.600000000000001</v>
      </c>
      <c r="M24" s="156">
        <v>0</v>
      </c>
      <c r="N24" s="166">
        <v>16.600000000000001</v>
      </c>
      <c r="O24" s="166">
        <v>7.1</v>
      </c>
      <c r="AB24" s="438"/>
    </row>
    <row r="25" spans="2:28" ht="90" customHeight="1" x14ac:dyDescent="0.25">
      <c r="B25" s="151">
        <v>68</v>
      </c>
      <c r="C25" s="152" t="s">
        <v>2099</v>
      </c>
      <c r="D25" s="152" t="s">
        <v>1954</v>
      </c>
      <c r="E25" s="152" t="s">
        <v>1955</v>
      </c>
      <c r="F25" s="152" t="s">
        <v>1957</v>
      </c>
      <c r="G25" s="154" t="s">
        <v>2090</v>
      </c>
      <c r="H25" s="154">
        <v>50</v>
      </c>
      <c r="I25" s="154">
        <v>35</v>
      </c>
      <c r="J25" s="156">
        <v>0.7</v>
      </c>
      <c r="K25" s="154">
        <v>17</v>
      </c>
      <c r="L25" s="154">
        <v>2</v>
      </c>
      <c r="M25" s="156">
        <v>0.11764705882352941</v>
      </c>
      <c r="N25" s="166">
        <v>9</v>
      </c>
      <c r="O25" s="166">
        <v>2</v>
      </c>
      <c r="P25" s="159"/>
      <c r="AB25" s="438"/>
    </row>
    <row r="26" spans="2:28" ht="90" customHeight="1" x14ac:dyDescent="0.25">
      <c r="B26" s="151">
        <v>68</v>
      </c>
      <c r="C26" s="152" t="s">
        <v>2099</v>
      </c>
      <c r="D26" s="152" t="s">
        <v>1954</v>
      </c>
      <c r="E26" s="152" t="s">
        <v>1955</v>
      </c>
      <c r="F26" s="152" t="s">
        <v>1958</v>
      </c>
      <c r="G26" s="154" t="s">
        <v>2100</v>
      </c>
      <c r="H26" s="154">
        <v>1.3</v>
      </c>
      <c r="I26" s="160">
        <v>4.0000000000000036E-2</v>
      </c>
      <c r="J26" s="156">
        <v>3.0769230769230795E-2</v>
      </c>
      <c r="K26" s="154">
        <v>0.98</v>
      </c>
      <c r="L26" s="160">
        <v>-0.28000000000000003</v>
      </c>
      <c r="M26" s="156">
        <v>0</v>
      </c>
      <c r="N26" s="166">
        <v>1.3</v>
      </c>
      <c r="O26" s="166">
        <v>1.3</v>
      </c>
      <c r="AB26" s="438"/>
    </row>
    <row r="27" spans="2:28" ht="90" customHeight="1" x14ac:dyDescent="0.25">
      <c r="B27" s="151">
        <v>69</v>
      </c>
      <c r="C27" s="152" t="s">
        <v>309</v>
      </c>
      <c r="D27" s="153" t="s">
        <v>1954</v>
      </c>
      <c r="E27" s="153" t="s">
        <v>1955</v>
      </c>
      <c r="F27" s="152" t="s">
        <v>309</v>
      </c>
      <c r="G27" s="154" t="s">
        <v>2090</v>
      </c>
      <c r="H27" s="154">
        <v>4</v>
      </c>
      <c r="I27" s="154">
        <v>3.2</v>
      </c>
      <c r="J27" s="156">
        <v>0.8</v>
      </c>
      <c r="K27" s="154">
        <v>2.2999999999999998</v>
      </c>
      <c r="L27" s="154">
        <v>1.5</v>
      </c>
      <c r="M27" s="156">
        <v>0.65217391304347827</v>
      </c>
      <c r="N27" s="166">
        <v>1.5</v>
      </c>
      <c r="O27" s="166">
        <v>0.8</v>
      </c>
      <c r="AB27" s="438"/>
    </row>
    <row r="28" spans="2:28" ht="90" customHeight="1" x14ac:dyDescent="0.25">
      <c r="B28" s="151">
        <v>71</v>
      </c>
      <c r="C28" s="152" t="s">
        <v>1867</v>
      </c>
      <c r="D28" s="153" t="s">
        <v>1920</v>
      </c>
      <c r="E28" s="153" t="s">
        <v>1959</v>
      </c>
      <c r="F28" s="152" t="s">
        <v>1960</v>
      </c>
      <c r="G28" s="154" t="s">
        <v>2090</v>
      </c>
      <c r="H28" s="154">
        <v>95</v>
      </c>
      <c r="I28" s="161">
        <v>90.875</v>
      </c>
      <c r="J28" s="156">
        <v>0.95657894736842108</v>
      </c>
      <c r="K28" s="154">
        <v>95</v>
      </c>
      <c r="L28" s="154">
        <v>88</v>
      </c>
      <c r="M28" s="156">
        <v>1</v>
      </c>
      <c r="N28" s="166">
        <v>90</v>
      </c>
      <c r="O28" s="166">
        <v>95</v>
      </c>
      <c r="AB28" s="438"/>
    </row>
    <row r="29" spans="2:28" ht="90" customHeight="1" x14ac:dyDescent="0.25">
      <c r="B29" s="151">
        <v>72</v>
      </c>
      <c r="C29" s="152" t="s">
        <v>2101</v>
      </c>
      <c r="D29" s="153" t="s">
        <v>1948</v>
      </c>
      <c r="E29" s="153" t="s">
        <v>1949</v>
      </c>
      <c r="F29" s="152" t="s">
        <v>1961</v>
      </c>
      <c r="G29" s="154" t="s">
        <v>2089</v>
      </c>
      <c r="H29" s="154">
        <v>116</v>
      </c>
      <c r="I29" s="162">
        <v>101.75</v>
      </c>
      <c r="J29" s="156">
        <v>0.87715517241379315</v>
      </c>
      <c r="K29" s="154">
        <v>116</v>
      </c>
      <c r="L29" s="154">
        <v>59</v>
      </c>
      <c r="M29" s="156">
        <v>0.50862068965517238</v>
      </c>
      <c r="N29" s="166">
        <v>103</v>
      </c>
      <c r="O29" s="166">
        <v>14</v>
      </c>
      <c r="AB29" s="438"/>
    </row>
    <row r="30" spans="2:28" ht="90" customHeight="1" x14ac:dyDescent="0.25">
      <c r="B30" s="151">
        <v>73</v>
      </c>
      <c r="C30" s="152" t="s">
        <v>324</v>
      </c>
      <c r="D30" s="153" t="s">
        <v>1943</v>
      </c>
      <c r="E30" s="153" t="s">
        <v>1944</v>
      </c>
      <c r="F30" s="152" t="s">
        <v>1962</v>
      </c>
      <c r="G30" s="154" t="s">
        <v>2089</v>
      </c>
      <c r="H30" s="154">
        <v>4</v>
      </c>
      <c r="I30" s="154">
        <v>3</v>
      </c>
      <c r="J30" s="156">
        <v>0.75</v>
      </c>
      <c r="K30" s="154">
        <v>1</v>
      </c>
      <c r="L30" s="154">
        <v>0</v>
      </c>
      <c r="M30" s="156">
        <v>0</v>
      </c>
      <c r="N30" s="166">
        <v>1</v>
      </c>
      <c r="O30" s="166">
        <v>4</v>
      </c>
      <c r="AB30" s="438"/>
    </row>
    <row r="31" spans="2:28" ht="90" customHeight="1" x14ac:dyDescent="0.25">
      <c r="B31" s="151">
        <v>116</v>
      </c>
      <c r="C31" s="152" t="s">
        <v>1963</v>
      </c>
      <c r="D31" s="153" t="s">
        <v>1954</v>
      </c>
      <c r="E31" s="153" t="s">
        <v>1955</v>
      </c>
      <c r="F31" s="152" t="s">
        <v>1963</v>
      </c>
      <c r="G31" s="154" t="s">
        <v>2089</v>
      </c>
      <c r="H31" s="154">
        <v>16</v>
      </c>
      <c r="I31" s="154">
        <v>15</v>
      </c>
      <c r="J31" s="156">
        <v>0.9375</v>
      </c>
      <c r="K31" s="154">
        <v>1</v>
      </c>
      <c r="L31" s="154">
        <v>0</v>
      </c>
      <c r="M31" s="156">
        <v>0</v>
      </c>
      <c r="N31" s="166">
        <v>1</v>
      </c>
      <c r="O31" s="166">
        <v>1</v>
      </c>
      <c r="AB31" s="438"/>
    </row>
    <row r="32" spans="2:28" ht="90" customHeight="1" x14ac:dyDescent="0.25">
      <c r="B32" s="151">
        <v>128</v>
      </c>
      <c r="C32" s="152" t="s">
        <v>1971</v>
      </c>
      <c r="D32" s="153" t="s">
        <v>1966</v>
      </c>
      <c r="E32" s="153" t="s">
        <v>1967</v>
      </c>
      <c r="F32" s="152" t="s">
        <v>1969</v>
      </c>
      <c r="G32" s="154" t="s">
        <v>2089</v>
      </c>
      <c r="H32" s="154">
        <v>116</v>
      </c>
      <c r="I32" s="155">
        <v>95</v>
      </c>
      <c r="J32" s="156">
        <v>0.81896551724137934</v>
      </c>
      <c r="K32" s="154">
        <v>29</v>
      </c>
      <c r="L32" s="154">
        <v>8</v>
      </c>
      <c r="M32" s="156">
        <v>0.27586206896551724</v>
      </c>
      <c r="N32" s="166">
        <v>29</v>
      </c>
      <c r="O32" s="166">
        <v>26</v>
      </c>
      <c r="AB32" s="438"/>
    </row>
    <row r="33" spans="2:28" ht="90" customHeight="1" x14ac:dyDescent="0.25">
      <c r="B33" s="151">
        <v>128</v>
      </c>
      <c r="C33" s="152" t="s">
        <v>1971</v>
      </c>
      <c r="D33" s="153" t="s">
        <v>1966</v>
      </c>
      <c r="E33" s="153" t="s">
        <v>1967</v>
      </c>
      <c r="F33" s="152" t="s">
        <v>1968</v>
      </c>
      <c r="G33" s="154" t="s">
        <v>2089</v>
      </c>
      <c r="H33" s="154">
        <v>60</v>
      </c>
      <c r="I33" s="155">
        <v>57</v>
      </c>
      <c r="J33" s="156">
        <v>0.95</v>
      </c>
      <c r="K33" s="154">
        <v>60</v>
      </c>
      <c r="L33" s="154">
        <v>48</v>
      </c>
      <c r="M33" s="156">
        <v>0.8</v>
      </c>
      <c r="N33" s="166">
        <v>60</v>
      </c>
      <c r="O33" s="166">
        <v>30</v>
      </c>
      <c r="AB33" s="438"/>
    </row>
    <row r="34" spans="2:28" ht="90" customHeight="1" x14ac:dyDescent="0.25">
      <c r="B34" s="151">
        <v>128</v>
      </c>
      <c r="C34" s="152" t="s">
        <v>1971</v>
      </c>
      <c r="D34" s="153" t="s">
        <v>1966</v>
      </c>
      <c r="E34" s="153" t="s">
        <v>1970</v>
      </c>
      <c r="F34" s="152" t="s">
        <v>1971</v>
      </c>
      <c r="G34" s="154" t="s">
        <v>2090</v>
      </c>
      <c r="H34" s="154">
        <v>2</v>
      </c>
      <c r="I34" s="155">
        <v>1.6599999999999997</v>
      </c>
      <c r="J34" s="156">
        <v>0.82999999999999985</v>
      </c>
      <c r="K34" s="154">
        <v>0.7</v>
      </c>
      <c r="L34" s="154">
        <v>0.36</v>
      </c>
      <c r="M34" s="156">
        <v>0.51428571428571435</v>
      </c>
      <c r="N34" s="166">
        <v>0.7</v>
      </c>
      <c r="O34" s="166">
        <v>2</v>
      </c>
      <c r="AB34" s="438"/>
    </row>
    <row r="35" spans="2:28" ht="90" customHeight="1" x14ac:dyDescent="0.25">
      <c r="B35" s="151">
        <v>129</v>
      </c>
      <c r="C35" s="152" t="s">
        <v>2102</v>
      </c>
      <c r="D35" s="153" t="s">
        <v>1966</v>
      </c>
      <c r="E35" s="153" t="s">
        <v>1970</v>
      </c>
      <c r="F35" s="152" t="s">
        <v>1972</v>
      </c>
      <c r="G35" s="154" t="s">
        <v>2090</v>
      </c>
      <c r="H35" s="154">
        <v>2</v>
      </c>
      <c r="I35" s="155">
        <v>1.6599999999999997</v>
      </c>
      <c r="J35" s="156">
        <v>0.82999999999999985</v>
      </c>
      <c r="K35" s="154">
        <v>0.7</v>
      </c>
      <c r="L35" s="154">
        <v>0.36</v>
      </c>
      <c r="M35" s="156">
        <v>0.51428571428571435</v>
      </c>
      <c r="N35" s="166">
        <v>0.7</v>
      </c>
      <c r="O35" s="166">
        <v>2</v>
      </c>
      <c r="AB35" s="438"/>
    </row>
    <row r="36" spans="2:28" ht="90" customHeight="1" x14ac:dyDescent="0.25">
      <c r="B36" s="151">
        <v>140</v>
      </c>
      <c r="C36" s="152" t="s">
        <v>499</v>
      </c>
      <c r="D36" s="153" t="s">
        <v>1948</v>
      </c>
      <c r="E36" s="153" t="s">
        <v>1973</v>
      </c>
      <c r="F36" s="152" t="s">
        <v>499</v>
      </c>
      <c r="G36" s="154" t="s">
        <v>2089</v>
      </c>
      <c r="H36" s="154">
        <v>116</v>
      </c>
      <c r="I36" s="154">
        <v>103</v>
      </c>
      <c r="J36" s="156">
        <v>0.88793103448275867</v>
      </c>
      <c r="K36" s="154">
        <v>29</v>
      </c>
      <c r="L36" s="154">
        <v>16</v>
      </c>
      <c r="M36" s="156">
        <v>0.55172413793103448</v>
      </c>
      <c r="N36" s="166">
        <v>29</v>
      </c>
      <c r="O36" s="166">
        <v>15</v>
      </c>
      <c r="AB36" s="438"/>
    </row>
    <row r="37" spans="2:28" ht="90" customHeight="1" x14ac:dyDescent="0.25">
      <c r="B37" s="151">
        <v>140</v>
      </c>
      <c r="C37" s="152" t="s">
        <v>499</v>
      </c>
      <c r="D37" s="153" t="s">
        <v>1948</v>
      </c>
      <c r="E37" s="153" t="s">
        <v>1974</v>
      </c>
      <c r="F37" s="152" t="s">
        <v>1975</v>
      </c>
      <c r="G37" s="154" t="s">
        <v>2089</v>
      </c>
      <c r="H37" s="154">
        <v>20</v>
      </c>
      <c r="I37" s="154">
        <v>20</v>
      </c>
      <c r="J37" s="156">
        <v>1</v>
      </c>
      <c r="K37" s="154">
        <v>2</v>
      </c>
      <c r="L37" s="154">
        <v>2</v>
      </c>
      <c r="M37" s="156">
        <v>1</v>
      </c>
      <c r="N37" s="166">
        <v>2</v>
      </c>
      <c r="O37" s="166">
        <v>9</v>
      </c>
      <c r="AB37" s="438"/>
    </row>
    <row r="38" spans="2:28" ht="90" customHeight="1" x14ac:dyDescent="0.25">
      <c r="B38" s="151">
        <v>142</v>
      </c>
      <c r="C38" s="152" t="s">
        <v>507</v>
      </c>
      <c r="D38" s="153" t="s">
        <v>1930</v>
      </c>
      <c r="E38" s="153" t="s">
        <v>1976</v>
      </c>
      <c r="F38" s="152" t="s">
        <v>1977</v>
      </c>
      <c r="G38" s="154" t="s">
        <v>2089</v>
      </c>
      <c r="H38" s="154">
        <v>96</v>
      </c>
      <c r="I38" s="154">
        <v>71</v>
      </c>
      <c r="J38" s="156">
        <v>0.73958333333333337</v>
      </c>
      <c r="K38" s="154">
        <v>25</v>
      </c>
      <c r="L38" s="154">
        <v>0</v>
      </c>
      <c r="M38" s="156">
        <v>0</v>
      </c>
      <c r="N38" s="166">
        <v>25</v>
      </c>
      <c r="O38" s="166">
        <v>1</v>
      </c>
      <c r="AB38" s="438"/>
    </row>
    <row r="39" spans="2:28" ht="90" customHeight="1" x14ac:dyDescent="0.25">
      <c r="B39" s="151">
        <v>143</v>
      </c>
      <c r="C39" s="152" t="s">
        <v>1978</v>
      </c>
      <c r="D39" s="153" t="s">
        <v>1966</v>
      </c>
      <c r="E39" s="153" t="s">
        <v>1970</v>
      </c>
      <c r="F39" s="152" t="s">
        <v>1978</v>
      </c>
      <c r="G39" s="154" t="s">
        <v>2090</v>
      </c>
      <c r="H39" s="154">
        <v>100</v>
      </c>
      <c r="I39" s="154">
        <v>88</v>
      </c>
      <c r="J39" s="156">
        <v>0.88</v>
      </c>
      <c r="K39" s="154">
        <v>25</v>
      </c>
      <c r="L39" s="154">
        <v>13</v>
      </c>
      <c r="M39" s="156">
        <v>0.52</v>
      </c>
      <c r="N39" s="166">
        <v>25</v>
      </c>
      <c r="O39" s="166">
        <v>10</v>
      </c>
      <c r="AB39" s="438"/>
    </row>
    <row r="40" spans="2:28" ht="90" customHeight="1" x14ac:dyDescent="0.25">
      <c r="B40" s="151">
        <v>164</v>
      </c>
      <c r="C40" s="152" t="s">
        <v>1982</v>
      </c>
      <c r="D40" s="153" t="s">
        <v>1948</v>
      </c>
      <c r="E40" s="153" t="s">
        <v>1974</v>
      </c>
      <c r="F40" s="152" t="s">
        <v>1980</v>
      </c>
      <c r="G40" s="154" t="s">
        <v>2089</v>
      </c>
      <c r="H40" s="154">
        <v>20</v>
      </c>
      <c r="I40" s="154">
        <v>18</v>
      </c>
      <c r="J40" s="156">
        <v>0.9</v>
      </c>
      <c r="K40" s="154">
        <v>2</v>
      </c>
      <c r="L40" s="154">
        <v>0</v>
      </c>
      <c r="M40" s="156">
        <v>0</v>
      </c>
      <c r="N40" s="166">
        <v>2</v>
      </c>
      <c r="O40" s="166">
        <v>3</v>
      </c>
      <c r="AB40" s="438"/>
    </row>
    <row r="41" spans="2:28" ht="90" customHeight="1" x14ac:dyDescent="0.25">
      <c r="B41" s="151">
        <v>164</v>
      </c>
      <c r="C41" s="152" t="s">
        <v>1982</v>
      </c>
      <c r="D41" s="153" t="s">
        <v>1948</v>
      </c>
      <c r="E41" s="153" t="s">
        <v>1981</v>
      </c>
      <c r="F41" s="152" t="s">
        <v>1982</v>
      </c>
      <c r="G41" s="154" t="s">
        <v>2089</v>
      </c>
      <c r="H41" s="154">
        <v>6</v>
      </c>
      <c r="I41" s="154">
        <v>5</v>
      </c>
      <c r="J41" s="156">
        <v>0.83333333333333337</v>
      </c>
      <c r="K41" s="154">
        <v>1</v>
      </c>
      <c r="L41" s="154">
        <v>0</v>
      </c>
      <c r="M41" s="156">
        <v>0</v>
      </c>
      <c r="N41" s="166">
        <v>1</v>
      </c>
      <c r="O41" s="166">
        <v>2</v>
      </c>
      <c r="AB41" s="438"/>
    </row>
    <row r="42" spans="2:28" ht="90" customHeight="1" x14ac:dyDescent="0.25">
      <c r="B42" s="151">
        <v>178</v>
      </c>
      <c r="C42" s="152" t="s">
        <v>1984</v>
      </c>
      <c r="D42" s="153" t="s">
        <v>1948</v>
      </c>
      <c r="E42" s="153" t="s">
        <v>1983</v>
      </c>
      <c r="F42" s="152" t="s">
        <v>1984</v>
      </c>
      <c r="G42" s="154" t="s">
        <v>2089</v>
      </c>
      <c r="H42" s="154">
        <v>116</v>
      </c>
      <c r="I42" s="154">
        <v>87</v>
      </c>
      <c r="J42" s="156">
        <v>0.75</v>
      </c>
      <c r="K42" s="154">
        <v>116</v>
      </c>
      <c r="L42" s="154">
        <v>0</v>
      </c>
      <c r="M42" s="156">
        <v>0</v>
      </c>
      <c r="N42" s="166">
        <v>116</v>
      </c>
      <c r="O42" s="166">
        <v>20</v>
      </c>
      <c r="AB42" s="438"/>
    </row>
    <row r="43" spans="2:28" ht="90" customHeight="1" x14ac:dyDescent="0.25">
      <c r="B43" s="151">
        <v>289</v>
      </c>
      <c r="C43" s="152" t="s">
        <v>2103</v>
      </c>
      <c r="D43" s="153" t="s">
        <v>1986</v>
      </c>
      <c r="E43" s="153" t="s">
        <v>1987</v>
      </c>
      <c r="F43" s="152" t="s">
        <v>1988</v>
      </c>
      <c r="G43" s="154" t="s">
        <v>2089</v>
      </c>
      <c r="H43" s="154">
        <v>7</v>
      </c>
      <c r="I43" s="154">
        <v>5.25</v>
      </c>
      <c r="J43" s="156">
        <v>0.75</v>
      </c>
      <c r="K43" s="154">
        <v>7</v>
      </c>
      <c r="L43" s="154">
        <v>0</v>
      </c>
      <c r="M43" s="156">
        <v>0</v>
      </c>
      <c r="N43" s="166">
        <v>7</v>
      </c>
      <c r="O43" s="166">
        <v>7</v>
      </c>
      <c r="AB43" s="438"/>
    </row>
    <row r="44" spans="2:28" ht="90" customHeight="1" x14ac:dyDescent="0.25">
      <c r="B44" s="151">
        <v>290</v>
      </c>
      <c r="C44" s="152" t="s">
        <v>1043</v>
      </c>
      <c r="D44" s="153" t="s">
        <v>1986</v>
      </c>
      <c r="E44" s="153" t="s">
        <v>1987</v>
      </c>
      <c r="F44" s="152" t="s">
        <v>1990</v>
      </c>
      <c r="G44" s="154" t="s">
        <v>2089</v>
      </c>
      <c r="H44" s="154">
        <v>40</v>
      </c>
      <c r="I44" s="154">
        <v>40</v>
      </c>
      <c r="J44" s="156">
        <v>1</v>
      </c>
      <c r="K44" s="154">
        <v>6</v>
      </c>
      <c r="L44" s="154">
        <v>6</v>
      </c>
      <c r="M44" s="156">
        <v>1</v>
      </c>
      <c r="N44" s="166">
        <v>6</v>
      </c>
      <c r="O44" s="166">
        <v>5</v>
      </c>
      <c r="AB44" s="438"/>
    </row>
    <row r="45" spans="2:28" ht="90" customHeight="1" x14ac:dyDescent="0.25">
      <c r="B45" s="151">
        <v>299</v>
      </c>
      <c r="C45" s="152" t="s">
        <v>1075</v>
      </c>
      <c r="D45" s="153" t="s">
        <v>1920</v>
      </c>
      <c r="E45" s="153" t="s">
        <v>1992</v>
      </c>
      <c r="F45" s="152" t="s">
        <v>1993</v>
      </c>
      <c r="G45" s="154" t="s">
        <v>2089</v>
      </c>
      <c r="H45" s="154">
        <v>0</v>
      </c>
      <c r="I45" s="154">
        <v>0</v>
      </c>
      <c r="J45" s="156">
        <v>1</v>
      </c>
      <c r="K45" s="154">
        <v>0</v>
      </c>
      <c r="L45" s="154">
        <v>0</v>
      </c>
      <c r="M45" s="156">
        <v>1</v>
      </c>
      <c r="N45" s="166">
        <v>0</v>
      </c>
      <c r="O45" s="166">
        <v>0</v>
      </c>
      <c r="AB45" s="438"/>
    </row>
    <row r="46" spans="2:28" ht="90" customHeight="1" x14ac:dyDescent="0.25">
      <c r="B46" s="151">
        <v>299</v>
      </c>
      <c r="C46" s="152" t="s">
        <v>1075</v>
      </c>
      <c r="D46" s="153" t="s">
        <v>1920</v>
      </c>
      <c r="E46" s="153" t="s">
        <v>1992</v>
      </c>
      <c r="F46" s="152" t="s">
        <v>1075</v>
      </c>
      <c r="G46" s="154" t="s">
        <v>2090</v>
      </c>
      <c r="H46" s="154">
        <v>10</v>
      </c>
      <c r="I46" s="154">
        <v>9.1999999999999993</v>
      </c>
      <c r="J46" s="156">
        <v>0.91999999999999993</v>
      </c>
      <c r="K46" s="154">
        <v>1</v>
      </c>
      <c r="L46" s="154">
        <v>0.2</v>
      </c>
      <c r="M46" s="156">
        <v>0.2</v>
      </c>
      <c r="N46" s="166">
        <v>1</v>
      </c>
      <c r="O46" s="166">
        <v>10</v>
      </c>
      <c r="AB46" s="438"/>
    </row>
    <row r="47" spans="2:28" ht="90" customHeight="1" x14ac:dyDescent="0.25">
      <c r="B47" s="151">
        <v>381</v>
      </c>
      <c r="C47" s="152" t="s">
        <v>1334</v>
      </c>
      <c r="D47" s="153" t="s">
        <v>1916</v>
      </c>
      <c r="E47" s="153" t="s">
        <v>1916</v>
      </c>
      <c r="F47" s="152" t="s">
        <v>1994</v>
      </c>
      <c r="G47" s="154" t="s">
        <v>2090</v>
      </c>
      <c r="H47" s="154">
        <v>3.3</v>
      </c>
      <c r="I47" s="155">
        <v>3.3</v>
      </c>
      <c r="J47" s="156">
        <v>1</v>
      </c>
      <c r="K47" s="154">
        <v>1.8</v>
      </c>
      <c r="L47" s="154">
        <v>1.8</v>
      </c>
      <c r="M47" s="156">
        <v>1</v>
      </c>
      <c r="N47" s="166">
        <v>1.8</v>
      </c>
      <c r="O47" s="166">
        <v>100</v>
      </c>
      <c r="AB47" s="438"/>
    </row>
    <row r="48" spans="2:28" ht="90" customHeight="1" x14ac:dyDescent="0.25">
      <c r="B48" s="151">
        <v>382</v>
      </c>
      <c r="C48" s="152" t="s">
        <v>1996</v>
      </c>
      <c r="D48" s="153" t="s">
        <v>1916</v>
      </c>
      <c r="E48" s="153" t="s">
        <v>1916</v>
      </c>
      <c r="F48" s="153" t="s">
        <v>1996</v>
      </c>
      <c r="G48" s="154" t="s">
        <v>2090</v>
      </c>
      <c r="H48" s="154">
        <v>100</v>
      </c>
      <c r="I48" s="154">
        <v>87</v>
      </c>
      <c r="J48" s="156">
        <v>0.87</v>
      </c>
      <c r="K48" s="154">
        <v>25</v>
      </c>
      <c r="L48" s="154">
        <v>12</v>
      </c>
      <c r="M48" s="156">
        <v>0.48</v>
      </c>
      <c r="N48" s="387">
        <v>25</v>
      </c>
      <c r="O48" s="387">
        <v>100</v>
      </c>
      <c r="AB48" s="438"/>
    </row>
    <row r="49" spans="2:28" ht="90" customHeight="1" x14ac:dyDescent="0.25">
      <c r="B49" s="151">
        <v>384</v>
      </c>
      <c r="C49" s="152" t="s">
        <v>2104</v>
      </c>
      <c r="D49" s="153" t="s">
        <v>1916</v>
      </c>
      <c r="E49" s="153" t="s">
        <v>1916</v>
      </c>
      <c r="F49" s="152" t="s">
        <v>1998</v>
      </c>
      <c r="G49" s="154" t="s">
        <v>2089</v>
      </c>
      <c r="H49" s="154">
        <v>53</v>
      </c>
      <c r="I49" s="154">
        <v>53</v>
      </c>
      <c r="J49" s="156">
        <v>1</v>
      </c>
      <c r="K49" s="154">
        <v>53</v>
      </c>
      <c r="L49" s="154">
        <v>53</v>
      </c>
      <c r="M49" s="156">
        <v>1</v>
      </c>
      <c r="N49" s="387">
        <v>53</v>
      </c>
      <c r="O49" s="387">
        <v>53</v>
      </c>
      <c r="AB49" s="438"/>
    </row>
    <row r="50" spans="2:28" ht="90" customHeight="1" x14ac:dyDescent="0.25">
      <c r="B50" s="151">
        <v>393</v>
      </c>
      <c r="C50" s="152" t="s">
        <v>2105</v>
      </c>
      <c r="D50" s="153" t="s">
        <v>1986</v>
      </c>
      <c r="E50" s="153" t="s">
        <v>2001</v>
      </c>
      <c r="F50" s="152" t="s">
        <v>2003</v>
      </c>
      <c r="G50" s="154" t="s">
        <v>2090</v>
      </c>
      <c r="H50" s="154">
        <v>60</v>
      </c>
      <c r="I50" s="154">
        <v>60</v>
      </c>
      <c r="J50" s="156">
        <v>1</v>
      </c>
      <c r="K50" s="154">
        <v>60</v>
      </c>
      <c r="L50" s="154">
        <v>60</v>
      </c>
      <c r="M50" s="156">
        <v>1</v>
      </c>
      <c r="N50" s="166">
        <v>60</v>
      </c>
      <c r="O50" s="166">
        <v>60</v>
      </c>
      <c r="AB50" s="438"/>
    </row>
    <row r="51" spans="2:28" ht="90" customHeight="1" x14ac:dyDescent="0.25">
      <c r="B51" s="151">
        <v>393</v>
      </c>
      <c r="C51" s="152" t="s">
        <v>2105</v>
      </c>
      <c r="D51" s="153" t="s">
        <v>1986</v>
      </c>
      <c r="E51" s="153" t="s">
        <v>2001</v>
      </c>
      <c r="F51" s="152" t="s">
        <v>2004</v>
      </c>
      <c r="G51" s="154" t="s">
        <v>2090</v>
      </c>
      <c r="H51" s="154">
        <v>78</v>
      </c>
      <c r="I51" s="154">
        <v>78</v>
      </c>
      <c r="J51" s="156">
        <v>1</v>
      </c>
      <c r="K51" s="154">
        <v>78</v>
      </c>
      <c r="L51" s="154">
        <v>78</v>
      </c>
      <c r="M51" s="156">
        <v>1</v>
      </c>
      <c r="N51" s="166">
        <v>78</v>
      </c>
      <c r="O51" s="166">
        <v>78</v>
      </c>
      <c r="AB51" s="438"/>
    </row>
    <row r="52" spans="2:28" ht="90" customHeight="1" x14ac:dyDescent="0.25">
      <c r="B52" s="151">
        <v>393</v>
      </c>
      <c r="C52" s="152" t="s">
        <v>2105</v>
      </c>
      <c r="D52" s="153" t="s">
        <v>1986</v>
      </c>
      <c r="E52" s="153" t="s">
        <v>2001</v>
      </c>
      <c r="F52" s="152" t="s">
        <v>2002</v>
      </c>
      <c r="G52" s="154" t="s">
        <v>2089</v>
      </c>
      <c r="H52" s="154">
        <v>106</v>
      </c>
      <c r="I52" s="154">
        <v>102</v>
      </c>
      <c r="J52" s="156">
        <v>0.96226415094339623</v>
      </c>
      <c r="K52" s="154">
        <v>106</v>
      </c>
      <c r="L52" s="154">
        <v>102</v>
      </c>
      <c r="M52" s="156">
        <v>0.96226415094339623</v>
      </c>
      <c r="N52" s="166">
        <v>102</v>
      </c>
      <c r="O52" s="166">
        <v>102</v>
      </c>
      <c r="AB52" s="438"/>
    </row>
    <row r="53" spans="2:28" ht="90" customHeight="1" x14ac:dyDescent="0.25">
      <c r="B53" s="151">
        <v>394</v>
      </c>
      <c r="C53" s="152" t="s">
        <v>1371</v>
      </c>
      <c r="D53" s="153" t="s">
        <v>1916</v>
      </c>
      <c r="E53" s="153" t="s">
        <v>1916</v>
      </c>
      <c r="F53" s="152" t="s">
        <v>2005</v>
      </c>
      <c r="G53" s="154" t="s">
        <v>2090</v>
      </c>
      <c r="H53" s="154">
        <v>100</v>
      </c>
      <c r="I53" s="154">
        <v>100</v>
      </c>
      <c r="J53" s="156">
        <v>1</v>
      </c>
      <c r="K53" s="154">
        <v>100</v>
      </c>
      <c r="L53" s="154">
        <v>100</v>
      </c>
      <c r="M53" s="156">
        <v>1</v>
      </c>
      <c r="N53" s="387">
        <v>100</v>
      </c>
      <c r="O53" s="387">
        <v>100</v>
      </c>
      <c r="AB53" s="438"/>
    </row>
    <row r="54" spans="2:28" ht="90" customHeight="1" x14ac:dyDescent="0.25">
      <c r="B54" s="151">
        <v>395</v>
      </c>
      <c r="C54" s="152" t="s">
        <v>2006</v>
      </c>
      <c r="D54" s="153" t="s">
        <v>1916</v>
      </c>
      <c r="E54" s="153" t="s">
        <v>1916</v>
      </c>
      <c r="F54" s="152" t="s">
        <v>2006</v>
      </c>
      <c r="G54" s="154" t="s">
        <v>2090</v>
      </c>
      <c r="H54" s="154">
        <v>100</v>
      </c>
      <c r="I54" s="154">
        <v>87.5</v>
      </c>
      <c r="J54" s="156">
        <v>0.875</v>
      </c>
      <c r="K54" s="154">
        <v>100</v>
      </c>
      <c r="L54" s="154">
        <v>50</v>
      </c>
      <c r="M54" s="156">
        <v>0.5</v>
      </c>
      <c r="N54" s="387">
        <v>100</v>
      </c>
      <c r="O54" s="387">
        <v>100</v>
      </c>
      <c r="AB54" s="438"/>
    </row>
    <row r="55" spans="2:28" ht="90" customHeight="1" x14ac:dyDescent="0.25">
      <c r="B55" s="151">
        <v>396</v>
      </c>
      <c r="C55" s="152" t="s">
        <v>1377</v>
      </c>
      <c r="D55" s="153" t="s">
        <v>1916</v>
      </c>
      <c r="E55" s="153" t="s">
        <v>1916</v>
      </c>
      <c r="F55" s="152" t="s">
        <v>1746</v>
      </c>
      <c r="G55" s="154" t="s">
        <v>2090</v>
      </c>
      <c r="H55" s="154">
        <v>100</v>
      </c>
      <c r="I55" s="154">
        <v>87.5</v>
      </c>
      <c r="J55" s="156">
        <v>0.875</v>
      </c>
      <c r="K55" s="154">
        <v>100</v>
      </c>
      <c r="L55" s="154">
        <v>50</v>
      </c>
      <c r="M55" s="156">
        <v>0.5</v>
      </c>
      <c r="N55" s="387">
        <v>100</v>
      </c>
      <c r="O55" s="387">
        <v>100</v>
      </c>
      <c r="AB55" s="438"/>
    </row>
    <row r="56" spans="2:28" ht="90" customHeight="1" x14ac:dyDescent="0.25">
      <c r="B56" s="151">
        <v>397</v>
      </c>
      <c r="C56" s="152" t="s">
        <v>2106</v>
      </c>
      <c r="D56" s="153" t="s">
        <v>1916</v>
      </c>
      <c r="E56" s="153" t="s">
        <v>1916</v>
      </c>
      <c r="F56" s="152" t="s">
        <v>2011</v>
      </c>
      <c r="G56" s="154" t="s">
        <v>2089</v>
      </c>
      <c r="H56" s="154">
        <v>116</v>
      </c>
      <c r="I56" s="154">
        <v>116</v>
      </c>
      <c r="J56" s="156">
        <v>1</v>
      </c>
      <c r="K56" s="154">
        <v>116</v>
      </c>
      <c r="L56" s="154">
        <v>116</v>
      </c>
      <c r="M56" s="156">
        <v>1</v>
      </c>
      <c r="N56" s="166">
        <v>116</v>
      </c>
      <c r="O56" s="166">
        <v>116</v>
      </c>
      <c r="AB56" s="438"/>
    </row>
    <row r="57" spans="2:28" ht="90" customHeight="1" x14ac:dyDescent="0.25">
      <c r="B57" s="151">
        <v>423</v>
      </c>
      <c r="C57" s="152" t="s">
        <v>1447</v>
      </c>
      <c r="D57" s="153" t="s">
        <v>1916</v>
      </c>
      <c r="E57" s="153" t="s">
        <v>1916</v>
      </c>
      <c r="F57" s="152" t="s">
        <v>1732</v>
      </c>
      <c r="G57" s="154" t="s">
        <v>2089</v>
      </c>
      <c r="H57" s="154">
        <v>53</v>
      </c>
      <c r="I57" s="154">
        <v>28</v>
      </c>
      <c r="J57" s="156">
        <v>0.52830188679245282</v>
      </c>
      <c r="K57" s="154">
        <v>25</v>
      </c>
      <c r="L57" s="154">
        <v>0</v>
      </c>
      <c r="M57" s="156">
        <v>0</v>
      </c>
      <c r="N57" s="387">
        <v>0</v>
      </c>
      <c r="O57" s="387">
        <v>28</v>
      </c>
      <c r="AB57" s="438"/>
    </row>
    <row r="58" spans="2:28" ht="90" customHeight="1" x14ac:dyDescent="0.25">
      <c r="B58" s="151">
        <v>430</v>
      </c>
      <c r="C58" s="152" t="s">
        <v>2107</v>
      </c>
      <c r="D58" s="153" t="s">
        <v>1916</v>
      </c>
      <c r="E58" s="153" t="s">
        <v>1916</v>
      </c>
      <c r="F58" s="153" t="s">
        <v>2013</v>
      </c>
      <c r="G58" s="154" t="s">
        <v>2090</v>
      </c>
      <c r="H58" s="154">
        <v>30</v>
      </c>
      <c r="I58" s="154">
        <v>27.8</v>
      </c>
      <c r="J58" s="156">
        <v>0.92666666666666664</v>
      </c>
      <c r="K58" s="154">
        <v>5</v>
      </c>
      <c r="L58" s="154">
        <v>2.8</v>
      </c>
      <c r="M58" s="156">
        <v>0.55999999999999994</v>
      </c>
      <c r="N58" s="387">
        <v>5</v>
      </c>
      <c r="O58" s="387">
        <v>30</v>
      </c>
      <c r="AB58" s="438"/>
    </row>
    <row r="59" spans="2:28" ht="15" x14ac:dyDescent="0.25">
      <c r="B59"/>
      <c r="C59"/>
      <c r="D59"/>
      <c r="E59"/>
      <c r="F59"/>
      <c r="G59"/>
      <c r="H59"/>
      <c r="I59"/>
      <c r="J59"/>
      <c r="K59"/>
      <c r="L59"/>
      <c r="M59"/>
      <c r="AB59" s="438"/>
    </row>
    <row r="60" spans="2:28" ht="15" x14ac:dyDescent="0.25">
      <c r="B60"/>
      <c r="C60"/>
      <c r="D60"/>
      <c r="E60"/>
      <c r="F60"/>
      <c r="G60"/>
      <c r="H60"/>
      <c r="I60"/>
      <c r="J60"/>
      <c r="K60"/>
      <c r="L60"/>
      <c r="M60"/>
      <c r="AB60" s="438"/>
    </row>
    <row r="61" spans="2:28" ht="15" x14ac:dyDescent="0.25">
      <c r="B61"/>
      <c r="C61"/>
      <c r="D61"/>
      <c r="E61"/>
      <c r="F61"/>
      <c r="G61"/>
      <c r="H61"/>
      <c r="I61"/>
      <c r="J61"/>
      <c r="K61"/>
      <c r="L61"/>
      <c r="M61"/>
      <c r="AB61" s="438"/>
    </row>
    <row r="62" spans="2:28" ht="15" x14ac:dyDescent="0.25">
      <c r="B62"/>
      <c r="C62"/>
      <c r="D62"/>
      <c r="E62"/>
      <c r="F62"/>
      <c r="G62"/>
      <c r="H62"/>
      <c r="I62"/>
      <c r="J62"/>
      <c r="K62"/>
      <c r="L62"/>
      <c r="M62"/>
      <c r="AB62" s="438"/>
    </row>
    <row r="63" spans="2:28" ht="99.95" customHeight="1" x14ac:dyDescent="0.25">
      <c r="B63"/>
      <c r="C63"/>
      <c r="D63"/>
      <c r="E63"/>
      <c r="F63"/>
      <c r="G63"/>
      <c r="H63"/>
      <c r="I63"/>
      <c r="J63"/>
      <c r="K63"/>
      <c r="L63"/>
      <c r="M63"/>
      <c r="AB63" s="438"/>
    </row>
    <row r="64" spans="2:28" ht="99.95" customHeight="1" x14ac:dyDescent="0.25">
      <c r="B64"/>
      <c r="C64"/>
      <c r="D64"/>
      <c r="E64"/>
      <c r="F64"/>
      <c r="G64"/>
      <c r="H64"/>
      <c r="I64"/>
      <c r="J64"/>
      <c r="K64"/>
      <c r="L64"/>
      <c r="M64"/>
      <c r="AB64" s="438"/>
    </row>
    <row r="65" spans="2:28" ht="99.95" customHeight="1" x14ac:dyDescent="0.25">
      <c r="B65"/>
      <c r="C65"/>
      <c r="D65"/>
      <c r="E65"/>
      <c r="F65"/>
      <c r="G65"/>
      <c r="H65"/>
      <c r="I65"/>
      <c r="J65"/>
      <c r="K65"/>
      <c r="L65"/>
      <c r="M65"/>
      <c r="AB65" s="438"/>
    </row>
    <row r="66" spans="2:28" ht="99.95" customHeight="1" x14ac:dyDescent="0.25">
      <c r="B66"/>
      <c r="C66"/>
      <c r="D66"/>
      <c r="E66"/>
      <c r="F66"/>
      <c r="G66"/>
      <c r="H66"/>
      <c r="I66"/>
      <c r="J66"/>
      <c r="K66"/>
      <c r="L66"/>
      <c r="M66"/>
      <c r="AB66" s="438"/>
    </row>
    <row r="67" spans="2:28" ht="99.95" customHeight="1" x14ac:dyDescent="0.25">
      <c r="B67"/>
      <c r="C67"/>
      <c r="D67"/>
      <c r="E67"/>
      <c r="F67"/>
      <c r="G67"/>
      <c r="H67"/>
      <c r="I67"/>
      <c r="J67"/>
      <c r="K67"/>
      <c r="L67"/>
      <c r="M67"/>
      <c r="AB67" s="438"/>
    </row>
    <row r="68" spans="2:28" ht="99.95" customHeight="1" x14ac:dyDescent="0.25">
      <c r="B68"/>
      <c r="C68"/>
      <c r="D68"/>
      <c r="E68"/>
      <c r="F68"/>
      <c r="G68"/>
      <c r="H68"/>
      <c r="I68"/>
      <c r="J68"/>
      <c r="K68"/>
      <c r="L68"/>
      <c r="M68"/>
      <c r="AB68" s="438"/>
    </row>
    <row r="69" spans="2:28" ht="15" x14ac:dyDescent="0.25">
      <c r="B69"/>
      <c r="C69"/>
      <c r="D69"/>
      <c r="E69"/>
      <c r="F69"/>
      <c r="G69"/>
      <c r="H69"/>
      <c r="I69"/>
      <c r="J69"/>
      <c r="K69"/>
      <c r="L69"/>
      <c r="M69"/>
      <c r="AB69" s="438"/>
    </row>
    <row r="70" spans="2:28" ht="15" x14ac:dyDescent="0.25">
      <c r="B70"/>
      <c r="C70"/>
      <c r="D70"/>
      <c r="E70"/>
      <c r="F70"/>
      <c r="G70"/>
      <c r="H70"/>
      <c r="I70"/>
      <c r="J70"/>
      <c r="K70"/>
      <c r="L70"/>
      <c r="M70"/>
      <c r="AB70" s="438"/>
    </row>
    <row r="71" spans="2:28" ht="174.75" customHeight="1" x14ac:dyDescent="0.25">
      <c r="B71"/>
      <c r="C71"/>
      <c r="D71"/>
      <c r="E71"/>
      <c r="F71"/>
      <c r="G71"/>
      <c r="H71"/>
      <c r="I71"/>
      <c r="J71"/>
      <c r="K71"/>
      <c r="L71"/>
      <c r="M71"/>
      <c r="AB71" s="438"/>
    </row>
    <row r="72" spans="2:28" ht="161.25" customHeight="1" x14ac:dyDescent="0.25">
      <c r="B72"/>
      <c r="C72"/>
      <c r="D72"/>
      <c r="E72"/>
      <c r="F72"/>
      <c r="G72"/>
      <c r="H72"/>
      <c r="I72"/>
      <c r="J72"/>
      <c r="K72"/>
      <c r="L72"/>
      <c r="M72"/>
      <c r="AB72" s="438"/>
    </row>
    <row r="73" spans="2:28" ht="15" x14ac:dyDescent="0.25">
      <c r="B73"/>
      <c r="C73"/>
      <c r="D73"/>
      <c r="E73"/>
      <c r="F73"/>
      <c r="G73"/>
      <c r="H73"/>
      <c r="I73"/>
      <c r="J73"/>
      <c r="K73"/>
      <c r="L73"/>
      <c r="M73"/>
      <c r="AB73" s="438"/>
    </row>
    <row r="74" spans="2:28" ht="15" x14ac:dyDescent="0.25">
      <c r="B74"/>
      <c r="C74"/>
      <c r="D74"/>
      <c r="E74"/>
      <c r="F74"/>
      <c r="G74"/>
      <c r="H74"/>
      <c r="I74"/>
      <c r="J74"/>
      <c r="K74"/>
      <c r="L74"/>
      <c r="M74"/>
      <c r="AB74" s="438"/>
    </row>
    <row r="75" spans="2:28" ht="15" x14ac:dyDescent="0.25">
      <c r="B75"/>
      <c r="C75"/>
      <c r="D75"/>
      <c r="E75"/>
      <c r="F75"/>
      <c r="G75"/>
      <c r="H75"/>
      <c r="I75"/>
      <c r="J75"/>
      <c r="K75"/>
      <c r="L75"/>
      <c r="M75"/>
      <c r="AB75" s="438"/>
    </row>
    <row r="76" spans="2:28" ht="99.95" customHeight="1" x14ac:dyDescent="0.25">
      <c r="B76"/>
      <c r="C76"/>
      <c r="D76"/>
      <c r="E76"/>
      <c r="F76"/>
      <c r="G76"/>
      <c r="H76"/>
      <c r="I76"/>
      <c r="J76"/>
      <c r="K76"/>
      <c r="L76"/>
      <c r="M76"/>
      <c r="AB76" s="438"/>
    </row>
    <row r="77" spans="2:28" ht="99.95" customHeight="1" x14ac:dyDescent="0.25">
      <c r="B77"/>
      <c r="C77"/>
      <c r="D77"/>
      <c r="E77"/>
      <c r="F77"/>
      <c r="G77"/>
      <c r="H77"/>
      <c r="I77"/>
      <c r="J77"/>
      <c r="K77"/>
      <c r="L77"/>
      <c r="M77"/>
      <c r="AB77" s="438"/>
    </row>
    <row r="78" spans="2:28" ht="99.95" customHeight="1" x14ac:dyDescent="0.25">
      <c r="B78"/>
      <c r="C78"/>
      <c r="D78"/>
      <c r="E78"/>
      <c r="F78"/>
      <c r="G78"/>
      <c r="H78"/>
      <c r="I78"/>
      <c r="J78"/>
      <c r="K78"/>
      <c r="L78"/>
      <c r="M78"/>
      <c r="AB78" s="438"/>
    </row>
    <row r="79" spans="2:28" ht="99.95" customHeight="1" x14ac:dyDescent="0.25">
      <c r="B79"/>
      <c r="C79"/>
      <c r="D79"/>
      <c r="E79"/>
      <c r="F79"/>
      <c r="G79"/>
      <c r="H79"/>
      <c r="I79"/>
      <c r="J79"/>
      <c r="K79"/>
      <c r="L79"/>
      <c r="M79"/>
      <c r="AB79" s="438"/>
    </row>
    <row r="80" spans="2:28" ht="248.25" customHeight="1" x14ac:dyDescent="0.25">
      <c r="B80"/>
      <c r="C80"/>
      <c r="D80"/>
      <c r="E80"/>
      <c r="F80"/>
      <c r="G80"/>
      <c r="H80"/>
      <c r="I80"/>
      <c r="J80"/>
      <c r="K80"/>
      <c r="L80"/>
      <c r="M80"/>
      <c r="AB80" s="438"/>
    </row>
    <row r="81" spans="2:28" ht="99.95" customHeight="1" x14ac:dyDescent="0.25">
      <c r="B81"/>
      <c r="C81"/>
      <c r="D81"/>
      <c r="E81"/>
      <c r="F81"/>
      <c r="G81"/>
      <c r="H81"/>
      <c r="I81"/>
      <c r="J81"/>
      <c r="K81"/>
      <c r="L81"/>
      <c r="M81"/>
      <c r="AB81" s="438"/>
    </row>
    <row r="82" spans="2:28" ht="99.95" customHeight="1" x14ac:dyDescent="0.25">
      <c r="B82"/>
      <c r="C82"/>
      <c r="D82"/>
      <c r="E82"/>
      <c r="F82"/>
      <c r="G82"/>
      <c r="H82"/>
      <c r="I82"/>
      <c r="J82"/>
      <c r="K82"/>
      <c r="L82"/>
      <c r="M82"/>
      <c r="AB82" s="438"/>
    </row>
    <row r="83" spans="2:28" ht="99.95" customHeight="1" x14ac:dyDescent="0.25">
      <c r="B83"/>
      <c r="C83"/>
      <c r="D83"/>
      <c r="E83"/>
      <c r="F83"/>
      <c r="G83"/>
      <c r="H83"/>
      <c r="I83"/>
      <c r="J83"/>
      <c r="K83"/>
      <c r="L83"/>
      <c r="M83"/>
      <c r="AB83" s="438"/>
    </row>
    <row r="84" spans="2:28" ht="99.95" customHeight="1" x14ac:dyDescent="0.25">
      <c r="B84"/>
      <c r="C84"/>
      <c r="D84"/>
      <c r="E84"/>
      <c r="F84"/>
      <c r="G84"/>
      <c r="H84"/>
      <c r="I84"/>
      <c r="J84"/>
      <c r="K84"/>
      <c r="L84"/>
      <c r="M84"/>
      <c r="AB84" s="438"/>
    </row>
    <row r="85" spans="2:28" ht="99.95" customHeight="1" x14ac:dyDescent="0.25">
      <c r="B85"/>
      <c r="C85"/>
      <c r="D85"/>
      <c r="E85"/>
      <c r="F85"/>
      <c r="G85"/>
      <c r="H85"/>
      <c r="I85"/>
      <c r="J85"/>
      <c r="K85"/>
      <c r="L85"/>
      <c r="M85"/>
      <c r="AB85" s="438"/>
    </row>
    <row r="86" spans="2:28" ht="99.95" customHeight="1" x14ac:dyDescent="0.25">
      <c r="B86"/>
      <c r="C86"/>
      <c r="D86"/>
      <c r="E86"/>
      <c r="F86"/>
      <c r="G86"/>
      <c r="H86"/>
      <c r="I86"/>
      <c r="J86"/>
      <c r="K86"/>
      <c r="L86"/>
      <c r="M86"/>
      <c r="AB86" s="438"/>
    </row>
    <row r="87" spans="2:28" ht="99.95" customHeight="1" x14ac:dyDescent="0.25">
      <c r="B87"/>
      <c r="C87"/>
      <c r="D87"/>
      <c r="E87"/>
      <c r="F87"/>
      <c r="G87"/>
      <c r="H87"/>
      <c r="I87"/>
      <c r="J87"/>
      <c r="K87"/>
      <c r="L87"/>
      <c r="M87"/>
      <c r="AB87" s="438"/>
    </row>
    <row r="88" spans="2:28" ht="99.95" customHeight="1" x14ac:dyDescent="0.25">
      <c r="B88"/>
      <c r="C88"/>
      <c r="D88"/>
      <c r="E88"/>
      <c r="F88"/>
      <c r="G88"/>
      <c r="H88"/>
      <c r="I88"/>
      <c r="J88"/>
      <c r="K88"/>
      <c r="L88"/>
      <c r="M88"/>
      <c r="AB88" s="438"/>
    </row>
    <row r="89" spans="2:28" ht="99.95" customHeight="1" x14ac:dyDescent="0.25">
      <c r="B89"/>
      <c r="C89"/>
      <c r="D89"/>
      <c r="E89"/>
      <c r="F89"/>
      <c r="G89"/>
      <c r="H89"/>
      <c r="I89"/>
      <c r="J89"/>
      <c r="K89"/>
      <c r="L89"/>
      <c r="M89"/>
      <c r="AB89" s="438"/>
    </row>
    <row r="90" spans="2:28" ht="99.95" customHeight="1" x14ac:dyDescent="0.25">
      <c r="B90"/>
      <c r="C90"/>
      <c r="D90"/>
      <c r="E90"/>
      <c r="F90"/>
      <c r="G90"/>
      <c r="H90"/>
      <c r="I90"/>
      <c r="J90"/>
      <c r="K90"/>
      <c r="L90"/>
      <c r="M90"/>
      <c r="AB90" s="438"/>
    </row>
    <row r="91" spans="2:28" ht="99.95" customHeight="1" x14ac:dyDescent="0.25">
      <c r="B91"/>
      <c r="C91"/>
      <c r="D91"/>
      <c r="E91"/>
      <c r="F91"/>
      <c r="G91"/>
      <c r="H91"/>
      <c r="I91"/>
      <c r="J91"/>
      <c r="K91"/>
      <c r="L91"/>
      <c r="M91"/>
      <c r="AB91" s="438"/>
    </row>
    <row r="92" spans="2:28" ht="99.95" customHeight="1" x14ac:dyDescent="0.25">
      <c r="B92"/>
      <c r="C92"/>
      <c r="D92"/>
      <c r="E92"/>
      <c r="F92"/>
      <c r="G92"/>
      <c r="H92"/>
      <c r="I92"/>
      <c r="J92"/>
      <c r="K92"/>
      <c r="L92"/>
      <c r="M92"/>
      <c r="AB92" s="438"/>
    </row>
    <row r="93" spans="2:28" ht="99.95" customHeight="1" x14ac:dyDescent="0.25">
      <c r="B93"/>
      <c r="C93"/>
      <c r="D93"/>
      <c r="E93"/>
      <c r="F93"/>
      <c r="G93"/>
      <c r="H93"/>
      <c r="I93"/>
      <c r="J93"/>
      <c r="K93"/>
      <c r="L93"/>
      <c r="M93"/>
      <c r="AB93" s="438"/>
    </row>
    <row r="94" spans="2:28" ht="99.95" customHeight="1" x14ac:dyDescent="0.25">
      <c r="B94"/>
      <c r="C94"/>
      <c r="D94"/>
      <c r="E94"/>
      <c r="F94"/>
      <c r="G94"/>
      <c r="H94"/>
      <c r="I94"/>
      <c r="J94"/>
      <c r="K94"/>
      <c r="L94"/>
      <c r="M94"/>
      <c r="AB94" s="438"/>
    </row>
    <row r="95" spans="2:28" ht="99.95" customHeight="1" x14ac:dyDescent="0.25">
      <c r="B95"/>
      <c r="C95"/>
      <c r="D95"/>
      <c r="E95"/>
      <c r="F95"/>
      <c r="G95"/>
      <c r="H95"/>
      <c r="I95"/>
      <c r="J95"/>
      <c r="K95"/>
      <c r="L95"/>
      <c r="M95"/>
      <c r="AB95" s="438"/>
    </row>
    <row r="96" spans="2:28" ht="99.95" customHeight="1" x14ac:dyDescent="0.25">
      <c r="B96"/>
      <c r="C96"/>
      <c r="D96"/>
      <c r="E96"/>
      <c r="F96"/>
      <c r="G96"/>
      <c r="H96"/>
      <c r="I96"/>
      <c r="J96"/>
      <c r="K96"/>
      <c r="L96"/>
      <c r="M96"/>
      <c r="AB96" s="438"/>
    </row>
    <row r="97" spans="2:28" ht="99.95" customHeight="1" x14ac:dyDescent="0.25">
      <c r="B97"/>
      <c r="C97"/>
      <c r="D97"/>
      <c r="E97"/>
      <c r="F97"/>
      <c r="G97"/>
      <c r="H97"/>
      <c r="I97"/>
      <c r="J97"/>
      <c r="K97"/>
      <c r="L97"/>
      <c r="M97"/>
      <c r="AB97" s="438"/>
    </row>
    <row r="98" spans="2:28" ht="99.95" customHeight="1" x14ac:dyDescent="0.25">
      <c r="B98"/>
      <c r="C98"/>
      <c r="D98"/>
      <c r="E98"/>
      <c r="F98"/>
      <c r="G98"/>
      <c r="H98"/>
      <c r="I98"/>
      <c r="J98"/>
      <c r="K98"/>
      <c r="L98"/>
      <c r="M98"/>
      <c r="AB98" s="438"/>
    </row>
    <row r="99" spans="2:28" ht="15" x14ac:dyDescent="0.25">
      <c r="B99"/>
      <c r="C99"/>
      <c r="D99"/>
      <c r="E99"/>
      <c r="F99"/>
      <c r="G99"/>
      <c r="H99"/>
      <c r="I99"/>
      <c r="J99"/>
      <c r="K99"/>
      <c r="L99"/>
      <c r="M99"/>
      <c r="AB99" s="438"/>
    </row>
    <row r="100" spans="2:28" ht="187.5" customHeight="1" x14ac:dyDescent="0.25">
      <c r="B100"/>
      <c r="C100"/>
      <c r="D100"/>
      <c r="E100"/>
      <c r="F100"/>
      <c r="G100"/>
      <c r="H100"/>
      <c r="I100"/>
      <c r="J100"/>
      <c r="K100"/>
      <c r="L100"/>
      <c r="M100"/>
      <c r="AB100" s="438"/>
    </row>
    <row r="101" spans="2:28" ht="99.95" customHeight="1" x14ac:dyDescent="0.25">
      <c r="B101"/>
      <c r="C101"/>
      <c r="D101"/>
      <c r="E101"/>
      <c r="F101"/>
      <c r="G101"/>
      <c r="H101"/>
      <c r="I101"/>
      <c r="J101"/>
      <c r="K101"/>
      <c r="L101"/>
      <c r="M101"/>
      <c r="AB101" s="438"/>
    </row>
    <row r="102" spans="2:28" ht="99.95" customHeight="1" x14ac:dyDescent="0.25">
      <c r="B102"/>
      <c r="C102"/>
      <c r="D102"/>
      <c r="E102"/>
      <c r="F102"/>
      <c r="G102"/>
      <c r="H102"/>
      <c r="I102"/>
      <c r="J102"/>
      <c r="K102"/>
      <c r="L102"/>
      <c r="M102"/>
      <c r="AB102" s="438"/>
    </row>
    <row r="103" spans="2:28" ht="99.95" customHeight="1" x14ac:dyDescent="0.25">
      <c r="B103"/>
      <c r="C103"/>
      <c r="D103"/>
      <c r="E103"/>
      <c r="F103"/>
      <c r="G103"/>
      <c r="H103"/>
      <c r="I103"/>
      <c r="J103"/>
      <c r="K103"/>
      <c r="L103"/>
      <c r="M103"/>
      <c r="AB103" s="438"/>
    </row>
    <row r="104" spans="2:28" ht="99.95" customHeight="1" x14ac:dyDescent="0.25">
      <c r="B104"/>
      <c r="C104"/>
      <c r="D104"/>
      <c r="E104"/>
      <c r="F104"/>
      <c r="G104"/>
      <c r="H104"/>
      <c r="I104"/>
      <c r="J104"/>
      <c r="K104"/>
      <c r="L104"/>
      <c r="M104"/>
      <c r="AB104" s="438"/>
    </row>
    <row r="105" spans="2:28" ht="99.95" customHeight="1" x14ac:dyDescent="0.25">
      <c r="B105"/>
      <c r="C105"/>
      <c r="D105"/>
      <c r="E105"/>
      <c r="F105"/>
      <c r="G105"/>
      <c r="H105"/>
      <c r="I105"/>
      <c r="J105"/>
      <c r="K105"/>
      <c r="L105"/>
      <c r="M105"/>
      <c r="AB105" s="438"/>
    </row>
    <row r="106" spans="2:28" ht="99.95" customHeight="1" x14ac:dyDescent="0.25">
      <c r="B106"/>
      <c r="C106"/>
      <c r="D106"/>
      <c r="E106"/>
      <c r="F106"/>
      <c r="G106"/>
      <c r="H106"/>
      <c r="I106"/>
      <c r="J106"/>
      <c r="K106"/>
      <c r="L106"/>
      <c r="M106"/>
      <c r="AB106" s="438"/>
    </row>
    <row r="107" spans="2:28" ht="99.95" customHeight="1" x14ac:dyDescent="0.25">
      <c r="B107"/>
      <c r="C107"/>
      <c r="D107"/>
      <c r="E107"/>
      <c r="F107"/>
      <c r="G107"/>
      <c r="H107"/>
      <c r="I107"/>
      <c r="J107"/>
      <c r="K107"/>
      <c r="L107"/>
      <c r="M107"/>
      <c r="AB107" s="438"/>
    </row>
    <row r="108" spans="2:28" ht="99.95" customHeight="1" x14ac:dyDescent="0.25">
      <c r="B108"/>
      <c r="C108"/>
      <c r="D108"/>
      <c r="E108"/>
      <c r="F108"/>
      <c r="G108"/>
      <c r="H108"/>
      <c r="I108"/>
      <c r="J108"/>
      <c r="K108"/>
      <c r="L108"/>
      <c r="M108"/>
      <c r="AB108" s="438"/>
    </row>
    <row r="109" spans="2:28" ht="99.95" customHeight="1" x14ac:dyDescent="0.25">
      <c r="B109"/>
      <c r="C109"/>
      <c r="D109"/>
      <c r="E109"/>
      <c r="F109"/>
      <c r="G109"/>
      <c r="H109"/>
      <c r="I109"/>
      <c r="J109"/>
      <c r="K109"/>
      <c r="L109"/>
      <c r="M109"/>
      <c r="AB109" s="438"/>
    </row>
    <row r="110" spans="2:28" ht="99.95" customHeight="1" x14ac:dyDescent="0.25">
      <c r="B110"/>
      <c r="C110"/>
      <c r="D110"/>
      <c r="E110"/>
      <c r="F110"/>
      <c r="G110"/>
      <c r="H110"/>
      <c r="I110"/>
      <c r="J110"/>
      <c r="K110"/>
      <c r="L110"/>
      <c r="M110"/>
      <c r="AB110" s="438"/>
    </row>
    <row r="111" spans="2:28" ht="99.95" customHeight="1" x14ac:dyDescent="0.25">
      <c r="B111"/>
      <c r="C111"/>
      <c r="D111"/>
      <c r="E111"/>
      <c r="F111"/>
      <c r="G111"/>
      <c r="H111"/>
      <c r="I111"/>
      <c r="J111"/>
      <c r="K111"/>
      <c r="L111"/>
      <c r="M111"/>
      <c r="AB111" s="438"/>
    </row>
    <row r="112" spans="2:28" ht="99.95" customHeight="1" x14ac:dyDescent="0.25">
      <c r="B112"/>
      <c r="C112"/>
      <c r="D112"/>
      <c r="E112"/>
      <c r="F112"/>
      <c r="G112"/>
      <c r="H112"/>
      <c r="I112"/>
      <c r="J112"/>
      <c r="K112"/>
      <c r="L112"/>
      <c r="M112"/>
      <c r="AB112" s="438"/>
    </row>
    <row r="113" spans="2:28" ht="99.95" customHeight="1" x14ac:dyDescent="0.25">
      <c r="B113"/>
      <c r="C113"/>
      <c r="D113"/>
      <c r="E113"/>
      <c r="F113"/>
      <c r="G113"/>
      <c r="H113"/>
      <c r="I113"/>
      <c r="J113"/>
      <c r="K113"/>
      <c r="L113"/>
      <c r="M113"/>
      <c r="AB113" s="438"/>
    </row>
    <row r="114" spans="2:28" ht="99.95" customHeight="1" x14ac:dyDescent="0.25">
      <c r="B114"/>
      <c r="C114"/>
      <c r="D114"/>
      <c r="E114"/>
      <c r="F114"/>
      <c r="G114"/>
      <c r="H114"/>
      <c r="I114"/>
      <c r="J114"/>
      <c r="K114"/>
      <c r="L114"/>
      <c r="M114"/>
      <c r="AB114" s="438"/>
    </row>
    <row r="115" spans="2:28" ht="99.95" customHeight="1" x14ac:dyDescent="0.25">
      <c r="B115"/>
      <c r="C115"/>
      <c r="D115"/>
      <c r="E115"/>
      <c r="F115"/>
      <c r="G115"/>
      <c r="H115"/>
      <c r="I115"/>
      <c r="J115"/>
      <c r="K115"/>
      <c r="L115"/>
      <c r="M115"/>
      <c r="AB115" s="438"/>
    </row>
    <row r="116" spans="2:28" ht="99.95" customHeight="1" x14ac:dyDescent="0.25">
      <c r="B116"/>
      <c r="C116"/>
      <c r="D116"/>
      <c r="E116"/>
      <c r="F116"/>
      <c r="G116"/>
      <c r="H116"/>
      <c r="I116"/>
      <c r="J116"/>
      <c r="K116"/>
      <c r="L116"/>
      <c r="M116"/>
      <c r="AB116" s="438"/>
    </row>
    <row r="117" spans="2:28" ht="99.95" customHeight="1" x14ac:dyDescent="0.25">
      <c r="B117"/>
      <c r="C117"/>
      <c r="D117"/>
      <c r="E117"/>
      <c r="F117"/>
      <c r="G117"/>
      <c r="H117"/>
      <c r="I117"/>
      <c r="J117"/>
      <c r="K117"/>
      <c r="L117"/>
      <c r="M117"/>
      <c r="AB117" s="438"/>
    </row>
    <row r="118" spans="2:28" ht="85.5" customHeight="1" x14ac:dyDescent="0.25">
      <c r="B118"/>
      <c r="C118"/>
      <c r="D118"/>
      <c r="E118"/>
      <c r="F118"/>
      <c r="G118"/>
      <c r="H118"/>
      <c r="I118"/>
      <c r="J118"/>
      <c r="K118"/>
      <c r="L118"/>
      <c r="M118"/>
      <c r="AB118" s="438"/>
    </row>
    <row r="119" spans="2:28" ht="99.95" customHeight="1" x14ac:dyDescent="0.25">
      <c r="B119"/>
      <c r="C119"/>
      <c r="D119"/>
      <c r="E119"/>
      <c r="F119"/>
      <c r="G119"/>
      <c r="H119"/>
      <c r="I119"/>
      <c r="J119"/>
      <c r="K119"/>
      <c r="L119"/>
      <c r="M119"/>
      <c r="AB119" s="438"/>
    </row>
    <row r="120" spans="2:28" ht="15" x14ac:dyDescent="0.25">
      <c r="B120"/>
      <c r="C120"/>
      <c r="D120"/>
      <c r="E120"/>
      <c r="F120"/>
      <c r="G120"/>
      <c r="H120"/>
      <c r="I120"/>
      <c r="J120"/>
      <c r="K120"/>
      <c r="L120"/>
      <c r="M120"/>
      <c r="AB120" s="438"/>
    </row>
    <row r="121" spans="2:28" ht="15" x14ac:dyDescent="0.25">
      <c r="B121"/>
      <c r="C121"/>
      <c r="D121"/>
      <c r="E121"/>
      <c r="F121"/>
      <c r="G121"/>
      <c r="H121"/>
      <c r="I121"/>
      <c r="J121"/>
      <c r="K121"/>
      <c r="L121"/>
      <c r="M121"/>
      <c r="AB121" s="438"/>
    </row>
    <row r="122" spans="2:28" ht="99.95" customHeight="1" x14ac:dyDescent="0.25">
      <c r="B122"/>
      <c r="C122"/>
      <c r="D122"/>
      <c r="E122"/>
      <c r="F122"/>
      <c r="G122"/>
      <c r="H122"/>
      <c r="I122"/>
      <c r="J122"/>
      <c r="K122"/>
      <c r="L122"/>
      <c r="M122"/>
      <c r="AB122" s="438"/>
    </row>
    <row r="123" spans="2:28" ht="99.95" customHeight="1" x14ac:dyDescent="0.25">
      <c r="B123"/>
      <c r="C123"/>
      <c r="D123"/>
      <c r="E123"/>
      <c r="F123"/>
      <c r="G123"/>
      <c r="H123"/>
      <c r="I123"/>
      <c r="J123"/>
      <c r="K123"/>
      <c r="L123"/>
      <c r="M123"/>
      <c r="AB123" s="438"/>
    </row>
    <row r="124" spans="2:28" ht="15" x14ac:dyDescent="0.25">
      <c r="B124"/>
      <c r="C124"/>
      <c r="D124"/>
      <c r="E124"/>
      <c r="F124"/>
      <c r="G124"/>
      <c r="H124"/>
      <c r="I124"/>
      <c r="J124"/>
      <c r="K124"/>
      <c r="L124"/>
      <c r="M124"/>
      <c r="AB124" s="438"/>
    </row>
    <row r="125" spans="2:28" ht="15" x14ac:dyDescent="0.25">
      <c r="B125"/>
      <c r="C125"/>
      <c r="D125"/>
      <c r="E125"/>
      <c r="F125"/>
      <c r="G125"/>
      <c r="H125"/>
      <c r="I125"/>
      <c r="J125"/>
      <c r="K125"/>
      <c r="L125"/>
      <c r="M125"/>
      <c r="AB125" s="438"/>
    </row>
    <row r="126" spans="2:28" ht="15" x14ac:dyDescent="0.25">
      <c r="B126"/>
      <c r="C126"/>
      <c r="D126"/>
      <c r="E126"/>
      <c r="F126"/>
      <c r="G126"/>
      <c r="H126"/>
      <c r="I126"/>
      <c r="J126"/>
      <c r="K126"/>
      <c r="L126"/>
      <c r="M126"/>
      <c r="AB126" s="438"/>
    </row>
    <row r="127" spans="2:28" ht="99.95" customHeight="1" x14ac:dyDescent="0.25">
      <c r="B127"/>
      <c r="C127"/>
      <c r="D127"/>
      <c r="E127"/>
      <c r="F127"/>
      <c r="G127"/>
      <c r="H127"/>
      <c r="I127"/>
      <c r="J127"/>
      <c r="K127"/>
      <c r="L127"/>
      <c r="M127"/>
      <c r="AB127" s="438"/>
    </row>
    <row r="128" spans="2:28" ht="99.95" customHeight="1" x14ac:dyDescent="0.25">
      <c r="B128"/>
      <c r="C128"/>
      <c r="D128"/>
      <c r="E128"/>
      <c r="F128"/>
      <c r="G128"/>
      <c r="H128"/>
      <c r="I128"/>
      <c r="J128"/>
      <c r="K128"/>
      <c r="L128"/>
      <c r="M128"/>
      <c r="AB128" s="438"/>
    </row>
    <row r="129" spans="2:28" ht="99.95" customHeight="1" x14ac:dyDescent="0.25">
      <c r="B129"/>
      <c r="C129"/>
      <c r="D129"/>
      <c r="E129"/>
      <c r="F129"/>
      <c r="G129"/>
      <c r="H129"/>
      <c r="I129"/>
      <c r="J129"/>
      <c r="K129"/>
      <c r="L129"/>
      <c r="M129"/>
      <c r="AB129" s="438"/>
    </row>
    <row r="130" spans="2:28" ht="99.95" customHeight="1" x14ac:dyDescent="0.25">
      <c r="B130"/>
      <c r="C130"/>
      <c r="D130"/>
      <c r="E130"/>
      <c r="F130"/>
      <c r="G130"/>
      <c r="H130"/>
      <c r="I130"/>
      <c r="J130"/>
      <c r="K130"/>
      <c r="L130"/>
      <c r="M130"/>
      <c r="AB130" s="438"/>
    </row>
    <row r="131" spans="2:28" ht="99.95" customHeight="1" x14ac:dyDescent="0.25">
      <c r="B131"/>
      <c r="C131"/>
      <c r="D131"/>
      <c r="E131"/>
      <c r="F131"/>
      <c r="G131"/>
      <c r="H131"/>
      <c r="I131"/>
      <c r="J131"/>
      <c r="K131"/>
      <c r="L131"/>
      <c r="M131"/>
      <c r="AB131" s="438"/>
    </row>
    <row r="132" spans="2:28" ht="99.95" customHeight="1" x14ac:dyDescent="0.25">
      <c r="B132"/>
      <c r="C132"/>
      <c r="D132"/>
      <c r="E132"/>
      <c r="F132"/>
      <c r="G132"/>
      <c r="H132"/>
      <c r="I132"/>
      <c r="J132"/>
      <c r="K132"/>
      <c r="L132"/>
      <c r="M132"/>
      <c r="AB132" s="438"/>
    </row>
    <row r="133" spans="2:28" ht="99.95" customHeight="1" x14ac:dyDescent="0.25">
      <c r="B133"/>
      <c r="C133"/>
      <c r="D133"/>
      <c r="E133"/>
      <c r="F133"/>
      <c r="G133"/>
      <c r="H133"/>
      <c r="I133"/>
      <c r="J133"/>
      <c r="K133"/>
      <c r="L133"/>
      <c r="M133"/>
      <c r="AB133" s="438"/>
    </row>
    <row r="134" spans="2:28" ht="99.95" customHeight="1" x14ac:dyDescent="0.25">
      <c r="B134"/>
      <c r="C134"/>
      <c r="D134"/>
      <c r="E134"/>
      <c r="F134"/>
      <c r="G134"/>
      <c r="H134"/>
      <c r="I134"/>
      <c r="J134"/>
      <c r="K134"/>
      <c r="L134"/>
      <c r="M134"/>
      <c r="AB134" s="438"/>
    </row>
    <row r="135" spans="2:28" ht="141" customHeight="1" x14ac:dyDescent="0.25">
      <c r="B135"/>
      <c r="C135"/>
      <c r="D135"/>
      <c r="E135"/>
      <c r="F135"/>
      <c r="G135"/>
      <c r="H135"/>
      <c r="I135"/>
      <c r="J135"/>
      <c r="K135"/>
      <c r="L135"/>
      <c r="M135"/>
      <c r="AB135" s="438"/>
    </row>
    <row r="136" spans="2:28" ht="141" customHeight="1" x14ac:dyDescent="0.25">
      <c r="B136"/>
      <c r="C136"/>
      <c r="D136"/>
      <c r="E136"/>
      <c r="F136"/>
      <c r="G136"/>
      <c r="H136"/>
      <c r="I136"/>
      <c r="J136"/>
      <c r="K136"/>
      <c r="L136"/>
      <c r="M136"/>
      <c r="AB136" s="438"/>
    </row>
    <row r="137" spans="2:28" ht="141" customHeight="1" x14ac:dyDescent="0.25">
      <c r="B137"/>
      <c r="C137"/>
      <c r="D137"/>
      <c r="E137"/>
      <c r="F137"/>
      <c r="G137"/>
      <c r="H137"/>
      <c r="I137"/>
      <c r="J137"/>
      <c r="K137"/>
      <c r="L137"/>
      <c r="M137"/>
      <c r="AB137" s="438"/>
    </row>
    <row r="138" spans="2:28" ht="99.95" customHeight="1" x14ac:dyDescent="0.25">
      <c r="B138"/>
      <c r="C138"/>
      <c r="D138"/>
      <c r="E138"/>
      <c r="F138"/>
      <c r="G138"/>
      <c r="H138"/>
      <c r="I138"/>
      <c r="J138"/>
      <c r="K138"/>
      <c r="L138"/>
      <c r="M138"/>
      <c r="AB138" s="438"/>
    </row>
    <row r="139" spans="2:28" ht="99.95" customHeight="1" x14ac:dyDescent="0.25">
      <c r="B139"/>
      <c r="C139"/>
      <c r="D139"/>
      <c r="E139"/>
      <c r="F139"/>
      <c r="G139"/>
      <c r="H139"/>
      <c r="I139"/>
      <c r="J139"/>
      <c r="K139"/>
      <c r="L139"/>
      <c r="M139"/>
      <c r="AB139" s="438"/>
    </row>
    <row r="140" spans="2:28" ht="99.95" customHeight="1" x14ac:dyDescent="0.25">
      <c r="B140"/>
      <c r="C140"/>
      <c r="D140"/>
      <c r="E140"/>
      <c r="F140"/>
      <c r="G140"/>
      <c r="H140"/>
      <c r="I140"/>
      <c r="J140"/>
      <c r="K140"/>
      <c r="L140"/>
      <c r="M140"/>
      <c r="AB140" s="438"/>
    </row>
    <row r="141" spans="2:28" ht="99.95" customHeight="1" x14ac:dyDescent="0.25">
      <c r="B141"/>
      <c r="C141"/>
      <c r="D141"/>
      <c r="E141"/>
      <c r="F141"/>
      <c r="G141"/>
      <c r="H141"/>
      <c r="I141"/>
      <c r="J141"/>
      <c r="K141"/>
      <c r="L141"/>
      <c r="M141"/>
      <c r="AB141" s="438"/>
    </row>
    <row r="142" spans="2:28" ht="99.95" customHeight="1" x14ac:dyDescent="0.25">
      <c r="B142"/>
      <c r="C142"/>
      <c r="D142"/>
      <c r="E142"/>
      <c r="F142"/>
      <c r="G142"/>
      <c r="H142"/>
      <c r="I142"/>
      <c r="J142"/>
      <c r="K142"/>
      <c r="L142"/>
      <c r="M142"/>
      <c r="AB142" s="438"/>
    </row>
    <row r="143" spans="2:28" ht="99.95" customHeight="1" x14ac:dyDescent="0.25">
      <c r="B143"/>
      <c r="C143"/>
      <c r="D143"/>
      <c r="E143"/>
      <c r="F143"/>
      <c r="G143"/>
      <c r="H143"/>
      <c r="I143"/>
      <c r="J143"/>
      <c r="K143"/>
      <c r="L143"/>
      <c r="M143"/>
      <c r="AB143" s="438"/>
    </row>
    <row r="144" spans="2:28" ht="99.95" customHeight="1" x14ac:dyDescent="0.25">
      <c r="B144"/>
      <c r="C144"/>
      <c r="D144"/>
      <c r="E144"/>
      <c r="F144"/>
      <c r="G144"/>
      <c r="H144"/>
      <c r="I144"/>
      <c r="J144"/>
      <c r="K144"/>
      <c r="L144"/>
      <c r="M144"/>
      <c r="AB144" s="438"/>
    </row>
    <row r="145" spans="2:28" ht="99.95" customHeight="1" x14ac:dyDescent="0.25">
      <c r="B145"/>
      <c r="C145"/>
      <c r="D145"/>
      <c r="E145"/>
      <c r="F145"/>
      <c r="G145"/>
      <c r="H145"/>
      <c r="I145"/>
      <c r="J145"/>
      <c r="K145"/>
      <c r="L145"/>
      <c r="M145"/>
      <c r="AB145" s="438"/>
    </row>
    <row r="146" spans="2:28" ht="15" x14ac:dyDescent="0.25">
      <c r="B146"/>
      <c r="C146"/>
      <c r="D146"/>
      <c r="E146"/>
      <c r="F146"/>
      <c r="G146"/>
      <c r="H146"/>
      <c r="I146"/>
      <c r="J146"/>
      <c r="K146"/>
      <c r="L146"/>
      <c r="M146"/>
      <c r="AB146" s="438"/>
    </row>
    <row r="147" spans="2:28" ht="15" x14ac:dyDescent="0.25">
      <c r="B147"/>
      <c r="C147"/>
      <c r="D147"/>
      <c r="E147"/>
      <c r="F147"/>
      <c r="G147"/>
      <c r="H147"/>
      <c r="I147"/>
      <c r="J147"/>
      <c r="K147"/>
      <c r="L147"/>
      <c r="M147"/>
      <c r="AB147" s="438"/>
    </row>
    <row r="148" spans="2:28" ht="15" x14ac:dyDescent="0.25">
      <c r="B148"/>
      <c r="C148"/>
      <c r="D148"/>
      <c r="E148"/>
      <c r="F148"/>
      <c r="G148"/>
      <c r="H148"/>
      <c r="I148"/>
      <c r="J148"/>
      <c r="K148"/>
      <c r="L148"/>
      <c r="M148"/>
      <c r="AB148" s="438"/>
    </row>
    <row r="149" spans="2:28" ht="99.95" customHeight="1" x14ac:dyDescent="0.25">
      <c r="B149"/>
      <c r="C149"/>
      <c r="D149"/>
      <c r="E149"/>
      <c r="F149"/>
      <c r="G149"/>
      <c r="H149"/>
      <c r="I149"/>
      <c r="J149"/>
      <c r="K149"/>
      <c r="L149"/>
      <c r="M149"/>
      <c r="AB149" s="438"/>
    </row>
    <row r="150" spans="2:28" ht="99.95" customHeight="1" x14ac:dyDescent="0.25">
      <c r="B150"/>
      <c r="C150"/>
      <c r="D150"/>
      <c r="E150"/>
      <c r="F150"/>
      <c r="G150"/>
      <c r="H150"/>
      <c r="I150"/>
      <c r="J150"/>
      <c r="K150"/>
      <c r="L150"/>
      <c r="M150"/>
      <c r="AB150" s="438"/>
    </row>
    <row r="151" spans="2:28" ht="99.95" customHeight="1" x14ac:dyDescent="0.25">
      <c r="B151"/>
      <c r="C151"/>
      <c r="D151"/>
      <c r="E151"/>
      <c r="F151"/>
      <c r="G151"/>
      <c r="H151"/>
      <c r="I151"/>
      <c r="J151"/>
      <c r="K151"/>
      <c r="L151"/>
      <c r="M151"/>
      <c r="AB151" s="438"/>
    </row>
    <row r="152" spans="2:28" ht="99.95" customHeight="1" x14ac:dyDescent="0.25">
      <c r="B152"/>
      <c r="C152"/>
      <c r="D152"/>
      <c r="E152"/>
      <c r="F152"/>
      <c r="G152"/>
      <c r="H152"/>
      <c r="I152"/>
      <c r="J152"/>
      <c r="K152"/>
      <c r="L152"/>
      <c r="M152"/>
      <c r="AB152" s="438"/>
    </row>
    <row r="153" spans="2:28" ht="99.95" customHeight="1" x14ac:dyDescent="0.25">
      <c r="B153"/>
      <c r="C153"/>
      <c r="D153"/>
      <c r="E153"/>
      <c r="F153"/>
      <c r="G153"/>
      <c r="H153"/>
      <c r="I153"/>
      <c r="J153"/>
      <c r="K153"/>
      <c r="L153"/>
      <c r="M153"/>
      <c r="AB153" s="438"/>
    </row>
    <row r="154" spans="2:28" ht="99.95" customHeight="1" x14ac:dyDescent="0.25">
      <c r="B154"/>
      <c r="C154"/>
      <c r="D154"/>
      <c r="E154"/>
      <c r="F154"/>
      <c r="G154"/>
      <c r="H154"/>
      <c r="I154"/>
      <c r="J154"/>
      <c r="K154"/>
      <c r="L154"/>
      <c r="M154"/>
      <c r="AB154" s="438"/>
    </row>
    <row r="155" spans="2:28" ht="99.95" customHeight="1" x14ac:dyDescent="0.25">
      <c r="B155"/>
      <c r="C155"/>
      <c r="D155"/>
      <c r="E155"/>
      <c r="F155"/>
      <c r="G155"/>
      <c r="H155"/>
      <c r="I155"/>
      <c r="J155"/>
      <c r="K155"/>
      <c r="L155"/>
      <c r="M155"/>
      <c r="AB155" s="438"/>
    </row>
    <row r="156" spans="2:28" ht="99.95" customHeight="1" x14ac:dyDescent="0.25">
      <c r="B156"/>
      <c r="C156"/>
      <c r="D156"/>
      <c r="E156"/>
      <c r="F156"/>
      <c r="G156"/>
      <c r="H156"/>
      <c r="I156"/>
      <c r="J156"/>
      <c r="K156"/>
      <c r="L156"/>
      <c r="M156"/>
      <c r="AB156" s="438"/>
    </row>
    <row r="157" spans="2:28" ht="99.95" customHeight="1" x14ac:dyDescent="0.25">
      <c r="B157"/>
      <c r="C157"/>
      <c r="D157"/>
      <c r="E157"/>
      <c r="F157"/>
      <c r="G157"/>
      <c r="H157"/>
      <c r="I157"/>
      <c r="J157"/>
      <c r="K157"/>
      <c r="L157"/>
      <c r="M157"/>
      <c r="AB157" s="438"/>
    </row>
    <row r="158" spans="2:28" ht="99.95" customHeight="1" x14ac:dyDescent="0.25">
      <c r="B158"/>
      <c r="C158"/>
      <c r="D158"/>
      <c r="E158"/>
      <c r="F158"/>
      <c r="G158"/>
      <c r="H158"/>
      <c r="I158"/>
      <c r="J158"/>
      <c r="K158"/>
      <c r="L158"/>
      <c r="M158"/>
      <c r="AB158" s="438"/>
    </row>
    <row r="159" spans="2:28" ht="99.95" customHeight="1" x14ac:dyDescent="0.25">
      <c r="B159"/>
      <c r="C159"/>
      <c r="D159"/>
      <c r="E159"/>
      <c r="F159"/>
      <c r="G159"/>
      <c r="H159"/>
      <c r="I159"/>
      <c r="J159"/>
      <c r="K159"/>
      <c r="L159"/>
      <c r="M159"/>
      <c r="AB159" s="438"/>
    </row>
    <row r="160" spans="2:28" ht="99.95" customHeight="1" x14ac:dyDescent="0.25">
      <c r="B160"/>
      <c r="C160"/>
      <c r="D160"/>
      <c r="E160"/>
      <c r="F160"/>
      <c r="G160"/>
      <c r="H160"/>
      <c r="I160"/>
      <c r="J160"/>
      <c r="K160"/>
      <c r="L160"/>
      <c r="M160"/>
      <c r="AB160" s="438"/>
    </row>
    <row r="161" spans="2:28" ht="99.95" customHeight="1" x14ac:dyDescent="0.25">
      <c r="B161"/>
      <c r="C161"/>
      <c r="D161"/>
      <c r="E161"/>
      <c r="F161"/>
      <c r="G161"/>
      <c r="H161"/>
      <c r="I161"/>
      <c r="J161"/>
      <c r="K161"/>
      <c r="L161"/>
      <c r="M161"/>
      <c r="AB161" s="438"/>
    </row>
    <row r="162" spans="2:28" ht="99.95" customHeight="1" x14ac:dyDescent="0.25">
      <c r="B162"/>
      <c r="C162"/>
      <c r="D162"/>
      <c r="E162"/>
      <c r="F162"/>
      <c r="G162"/>
      <c r="H162"/>
      <c r="I162"/>
      <c r="J162"/>
      <c r="K162"/>
      <c r="L162"/>
      <c r="M162"/>
      <c r="AB162" s="438"/>
    </row>
    <row r="163" spans="2:28" ht="15" x14ac:dyDescent="0.25">
      <c r="B163"/>
      <c r="C163"/>
      <c r="D163"/>
      <c r="E163"/>
      <c r="F163"/>
      <c r="G163"/>
      <c r="H163"/>
      <c r="I163"/>
      <c r="J163"/>
      <c r="K163"/>
      <c r="L163"/>
      <c r="M163"/>
      <c r="AB163" s="438"/>
    </row>
    <row r="164" spans="2:28" ht="15" x14ac:dyDescent="0.25">
      <c r="B164"/>
      <c r="C164"/>
      <c r="D164"/>
      <c r="E164"/>
      <c r="F164"/>
      <c r="G164"/>
      <c r="H164"/>
      <c r="I164"/>
      <c r="J164"/>
      <c r="K164"/>
      <c r="L164"/>
      <c r="M164"/>
      <c r="AB164" s="438"/>
    </row>
    <row r="165" spans="2:28" ht="15" x14ac:dyDescent="0.25">
      <c r="B165"/>
      <c r="C165"/>
      <c r="D165"/>
      <c r="E165"/>
      <c r="F165"/>
      <c r="G165"/>
      <c r="H165"/>
      <c r="I165"/>
      <c r="J165"/>
      <c r="K165"/>
      <c r="L165"/>
      <c r="M165"/>
      <c r="AB165" s="438"/>
    </row>
    <row r="166" spans="2:28" ht="15" x14ac:dyDescent="0.25">
      <c r="B166"/>
      <c r="C166"/>
      <c r="D166"/>
      <c r="E166"/>
      <c r="F166"/>
      <c r="G166"/>
      <c r="H166"/>
      <c r="I166"/>
      <c r="J166"/>
      <c r="K166"/>
      <c r="L166"/>
      <c r="M166"/>
      <c r="AB166" s="438"/>
    </row>
    <row r="167" spans="2:28" ht="141" customHeight="1" x14ac:dyDescent="0.25">
      <c r="B167"/>
      <c r="C167"/>
      <c r="D167"/>
      <c r="E167"/>
      <c r="F167"/>
      <c r="G167"/>
      <c r="H167"/>
      <c r="I167"/>
      <c r="J167"/>
      <c r="K167"/>
      <c r="L167"/>
      <c r="M167"/>
      <c r="AB167" s="438"/>
    </row>
    <row r="168" spans="2:28" ht="141" customHeight="1" x14ac:dyDescent="0.25">
      <c r="B168"/>
      <c r="C168"/>
      <c r="D168"/>
      <c r="E168"/>
      <c r="F168"/>
      <c r="G168"/>
      <c r="H168"/>
      <c r="I168"/>
      <c r="J168"/>
      <c r="K168"/>
      <c r="L168"/>
      <c r="M168"/>
      <c r="AB168" s="438"/>
    </row>
    <row r="169" spans="2:28" ht="141" customHeight="1" x14ac:dyDescent="0.25">
      <c r="B169"/>
      <c r="C169"/>
      <c r="D169"/>
      <c r="E169"/>
      <c r="F169"/>
      <c r="G169"/>
      <c r="H169"/>
      <c r="I169"/>
      <c r="J169"/>
      <c r="K169"/>
      <c r="L169"/>
      <c r="M169"/>
      <c r="AB169" s="438"/>
    </row>
    <row r="170" spans="2:28" ht="141" customHeight="1" x14ac:dyDescent="0.25">
      <c r="B170"/>
      <c r="C170"/>
      <c r="D170"/>
      <c r="E170"/>
      <c r="F170"/>
      <c r="G170"/>
      <c r="H170"/>
      <c r="I170"/>
      <c r="J170"/>
      <c r="K170"/>
      <c r="L170"/>
      <c r="M170"/>
      <c r="AB170" s="438"/>
    </row>
    <row r="171" spans="2:28" ht="147" customHeight="1" x14ac:dyDescent="0.25">
      <c r="B171"/>
      <c r="C171"/>
      <c r="D171"/>
      <c r="E171"/>
      <c r="F171"/>
      <c r="G171"/>
      <c r="H171"/>
      <c r="I171"/>
      <c r="J171"/>
      <c r="K171"/>
      <c r="L171"/>
      <c r="M171"/>
      <c r="AB171" s="438"/>
    </row>
    <row r="172" spans="2:28" x14ac:dyDescent="0.25">
      <c r="AB172" s="438"/>
    </row>
    <row r="173" spans="2:28" x14ac:dyDescent="0.25">
      <c r="AB173" s="438"/>
    </row>
    <row r="174" spans="2:28" x14ac:dyDescent="0.25">
      <c r="AB174" s="438"/>
    </row>
    <row r="175" spans="2:28" x14ac:dyDescent="0.25">
      <c r="AB175" s="438"/>
    </row>
    <row r="176" spans="2:28" x14ac:dyDescent="0.25">
      <c r="AB176" s="438"/>
    </row>
    <row r="177" spans="28:28" x14ac:dyDescent="0.25">
      <c r="AB177" s="438"/>
    </row>
    <row r="178" spans="28:28" x14ac:dyDescent="0.25">
      <c r="AB178" s="438"/>
    </row>
    <row r="179" spans="28:28" x14ac:dyDescent="0.25">
      <c r="AB179" s="438"/>
    </row>
    <row r="180" spans="28:28" x14ac:dyDescent="0.25">
      <c r="AB180" s="438"/>
    </row>
    <row r="181" spans="28:28" x14ac:dyDescent="0.25">
      <c r="AB181" s="438"/>
    </row>
    <row r="182" spans="28:28" x14ac:dyDescent="0.25">
      <c r="AB182" s="438"/>
    </row>
    <row r="183" spans="28:28" x14ac:dyDescent="0.25">
      <c r="AB183" s="438"/>
    </row>
    <row r="184" spans="28:28" x14ac:dyDescent="0.25">
      <c r="AB184" s="438"/>
    </row>
    <row r="185" spans="28:28" x14ac:dyDescent="0.25">
      <c r="AB185" s="438"/>
    </row>
    <row r="186" spans="28:28" x14ac:dyDescent="0.25">
      <c r="AB186" s="438"/>
    </row>
    <row r="187" spans="28:28" x14ac:dyDescent="0.25">
      <c r="AB187" s="438"/>
    </row>
    <row r="188" spans="28:28" x14ac:dyDescent="0.25">
      <c r="AB188" s="438"/>
    </row>
    <row r="189" spans="28:28" x14ac:dyDescent="0.25">
      <c r="AB189" s="438"/>
    </row>
    <row r="190" spans="28:28" x14ac:dyDescent="0.25">
      <c r="AB190" s="438"/>
    </row>
    <row r="191" spans="28:28" x14ac:dyDescent="0.25">
      <c r="AB191" s="438"/>
    </row>
    <row r="192" spans="28:28" x14ac:dyDescent="0.25">
      <c r="AB192" s="438"/>
    </row>
    <row r="193" spans="28:28" x14ac:dyDescent="0.25">
      <c r="AB193" s="438"/>
    </row>
    <row r="194" spans="28:28" x14ac:dyDescent="0.25">
      <c r="AB194" s="438"/>
    </row>
    <row r="195" spans="28:28" x14ac:dyDescent="0.25">
      <c r="AB195" s="438"/>
    </row>
    <row r="196" spans="28:28" x14ac:dyDescent="0.25">
      <c r="AB196" s="438"/>
    </row>
    <row r="197" spans="28:28" x14ac:dyDescent="0.25">
      <c r="AB197" s="438"/>
    </row>
    <row r="198" spans="28:28" x14ac:dyDescent="0.25">
      <c r="AB198" s="438"/>
    </row>
    <row r="199" spans="28:28" x14ac:dyDescent="0.25">
      <c r="AB199" s="438"/>
    </row>
    <row r="200" spans="28:28" x14ac:dyDescent="0.25">
      <c r="AB200" s="438"/>
    </row>
    <row r="201" spans="28:28" x14ac:dyDescent="0.25">
      <c r="AB201" s="438"/>
    </row>
    <row r="202" spans="28:28" x14ac:dyDescent="0.25">
      <c r="AB202" s="438"/>
    </row>
    <row r="203" spans="28:28" x14ac:dyDescent="0.25">
      <c r="AB203" s="438"/>
    </row>
    <row r="204" spans="28:28" x14ac:dyDescent="0.25">
      <c r="AB204" s="438"/>
    </row>
    <row r="205" spans="28:28" x14ac:dyDescent="0.25">
      <c r="AB205" s="438"/>
    </row>
    <row r="206" spans="28:28" x14ac:dyDescent="0.25">
      <c r="AB206" s="438"/>
    </row>
    <row r="207" spans="28:28" x14ac:dyDescent="0.25">
      <c r="AB207" s="438"/>
    </row>
    <row r="208" spans="28:28" x14ac:dyDescent="0.25">
      <c r="AB208" s="438"/>
    </row>
    <row r="209" spans="28:28" x14ac:dyDescent="0.25">
      <c r="AB209" s="438"/>
    </row>
    <row r="210" spans="28:28" x14ac:dyDescent="0.25">
      <c r="AB210" s="438"/>
    </row>
    <row r="211" spans="28:28" x14ac:dyDescent="0.25">
      <c r="AB211" s="438"/>
    </row>
    <row r="212" spans="28:28" x14ac:dyDescent="0.25">
      <c r="AB212" s="438"/>
    </row>
    <row r="213" spans="28:28" x14ac:dyDescent="0.25">
      <c r="AB213" s="438"/>
    </row>
    <row r="214" spans="28:28" x14ac:dyDescent="0.25">
      <c r="AB214" s="438"/>
    </row>
    <row r="215" spans="28:28" x14ac:dyDescent="0.25">
      <c r="AB215" s="438"/>
    </row>
    <row r="216" spans="28:28" x14ac:dyDescent="0.25">
      <c r="AB216" s="438"/>
    </row>
    <row r="217" spans="28:28" x14ac:dyDescent="0.25">
      <c r="AB217" s="438"/>
    </row>
    <row r="218" spans="28:28" x14ac:dyDescent="0.25">
      <c r="AB218" s="438"/>
    </row>
    <row r="219" spans="28:28" x14ac:dyDescent="0.25">
      <c r="AB219" s="438"/>
    </row>
    <row r="220" spans="28:28" x14ac:dyDescent="0.25">
      <c r="AB220" s="438"/>
    </row>
    <row r="221" spans="28:28" x14ac:dyDescent="0.25">
      <c r="AB221" s="438"/>
    </row>
    <row r="222" spans="28:28" x14ac:dyDescent="0.25">
      <c r="AB222" s="438"/>
    </row>
    <row r="223" spans="28:28" x14ac:dyDescent="0.25">
      <c r="AB223" s="438"/>
    </row>
    <row r="224" spans="28:28" x14ac:dyDescent="0.25">
      <c r="AB224" s="438"/>
    </row>
    <row r="225" spans="28:28" x14ac:dyDescent="0.25">
      <c r="AB225" s="438"/>
    </row>
    <row r="226" spans="28:28" x14ac:dyDescent="0.25">
      <c r="AB226" s="438"/>
    </row>
    <row r="227" spans="28:28" x14ac:dyDescent="0.25">
      <c r="AB227" s="438"/>
    </row>
    <row r="228" spans="28:28" x14ac:dyDescent="0.25">
      <c r="AB228" s="438"/>
    </row>
    <row r="229" spans="28:28" x14ac:dyDescent="0.25">
      <c r="AB229" s="438"/>
    </row>
    <row r="230" spans="28:28" x14ac:dyDescent="0.25">
      <c r="AB230" s="438"/>
    </row>
  </sheetData>
  <mergeCells count="2">
    <mergeCell ref="B2:M2"/>
    <mergeCell ref="B3:M3"/>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2:BS442"/>
  <sheetViews>
    <sheetView zoomScale="70" zoomScaleNormal="70" workbookViewId="0">
      <selection activeCell="E5" sqref="E5"/>
    </sheetView>
  </sheetViews>
  <sheetFormatPr baseColWidth="10" defaultColWidth="18" defaultRowHeight="15" x14ac:dyDescent="0.25"/>
  <cols>
    <col min="1" max="1" width="9.140625" style="1" customWidth="1"/>
    <col min="2" max="10" width="18" style="2"/>
    <col min="11" max="12" width="0" style="2" hidden="1" customWidth="1"/>
    <col min="13" max="14" width="24.85546875" style="2" hidden="1" customWidth="1"/>
    <col min="15" max="15" width="12" style="128" hidden="1" customWidth="1"/>
    <col min="16" max="16" width="7" style="2" hidden="1" customWidth="1"/>
    <col min="17" max="19" width="0" style="2" hidden="1" customWidth="1"/>
    <col min="20" max="20" width="24.85546875" style="2" hidden="1" customWidth="1"/>
    <col min="21" max="21" width="24.28515625" style="2" hidden="1" customWidth="1"/>
    <col min="22" max="46" width="0" style="2" hidden="1" customWidth="1"/>
    <col min="47" max="47" width="20" style="116" hidden="1" customWidth="1"/>
    <col min="48" max="48" width="22.28515625" style="2" hidden="1" customWidth="1"/>
    <col min="49" max="49" width="14.7109375" style="2" hidden="1" customWidth="1"/>
    <col min="50" max="50" width="15.28515625" style="2" hidden="1" customWidth="1"/>
    <col min="51" max="51" width="20.5703125" style="2" hidden="1" customWidth="1"/>
    <col min="52" max="52" width="14.28515625" style="2" hidden="1" customWidth="1"/>
    <col min="53" max="53" width="25.28515625" style="2" hidden="1" customWidth="1"/>
    <col min="54" max="54" width="17" style="2" hidden="1" customWidth="1"/>
    <col min="55" max="55" width="18" style="2"/>
    <col min="56" max="61" width="18" style="2" customWidth="1"/>
    <col min="62" max="69" width="18" style="2" hidden="1" customWidth="1"/>
    <col min="70" max="70" width="20.42578125" style="2" hidden="1" customWidth="1"/>
    <col min="71" max="16384" width="18" style="2"/>
  </cols>
  <sheetData>
    <row r="2" spans="1:71" ht="23.25" x14ac:dyDescent="0.35">
      <c r="W2" s="525">
        <v>2020</v>
      </c>
      <c r="X2" s="525"/>
      <c r="Y2" s="525"/>
      <c r="Z2" s="525"/>
      <c r="AA2" s="525"/>
      <c r="AB2" s="525"/>
      <c r="AC2" s="525"/>
      <c r="AD2" s="525"/>
      <c r="AE2" s="526">
        <v>2021</v>
      </c>
      <c r="AF2" s="526"/>
      <c r="AG2" s="526"/>
      <c r="AH2" s="526"/>
      <c r="AI2" s="526"/>
      <c r="AJ2" s="526"/>
      <c r="AK2" s="526"/>
      <c r="AL2" s="526"/>
      <c r="AM2" s="527">
        <v>2022</v>
      </c>
      <c r="AN2" s="527"/>
      <c r="AO2" s="527"/>
      <c r="AP2" s="527"/>
      <c r="AQ2" s="527"/>
      <c r="AR2" s="527"/>
      <c r="AS2" s="527"/>
      <c r="AT2" s="527"/>
      <c r="AU2" s="528">
        <v>2023</v>
      </c>
      <c r="AV2" s="529"/>
      <c r="AW2" s="529"/>
      <c r="AX2" s="529"/>
      <c r="AY2" s="529"/>
      <c r="AZ2" s="529"/>
      <c r="BA2" s="529"/>
      <c r="BB2" s="529"/>
      <c r="BC2" s="530">
        <v>2024</v>
      </c>
      <c r="BD2" s="530"/>
      <c r="BE2" s="530"/>
      <c r="BF2" s="530"/>
      <c r="BG2" s="530"/>
      <c r="BH2" s="530"/>
      <c r="BI2" s="530"/>
      <c r="BJ2" s="525" t="s">
        <v>0</v>
      </c>
      <c r="BK2" s="525"/>
      <c r="BL2" s="525"/>
      <c r="BM2" s="525"/>
      <c r="BN2" s="525"/>
      <c r="BO2" s="525"/>
      <c r="BP2" s="525"/>
      <c r="BQ2" s="525"/>
      <c r="BR2" s="525"/>
    </row>
    <row r="3" spans="1:71" ht="47.25" x14ac:dyDescent="0.25">
      <c r="A3" s="1" t="s">
        <v>1</v>
      </c>
      <c r="B3" s="3" t="s">
        <v>2</v>
      </c>
      <c r="C3" s="3" t="s">
        <v>3</v>
      </c>
      <c r="D3" s="3" t="s">
        <v>4</v>
      </c>
      <c r="E3" s="4" t="s">
        <v>5</v>
      </c>
      <c r="F3" s="3" t="s">
        <v>6</v>
      </c>
      <c r="G3" s="4" t="s">
        <v>7</v>
      </c>
      <c r="H3" s="4" t="s">
        <v>8</v>
      </c>
      <c r="I3" s="4" t="s">
        <v>9</v>
      </c>
      <c r="J3" s="4" t="s">
        <v>10</v>
      </c>
      <c r="K3" s="4" t="s">
        <v>11</v>
      </c>
      <c r="L3" s="4" t="s">
        <v>12</v>
      </c>
      <c r="M3" s="4" t="s">
        <v>13</v>
      </c>
      <c r="N3" s="4" t="s">
        <v>3980</v>
      </c>
      <c r="O3" s="3" t="s">
        <v>14</v>
      </c>
      <c r="P3" s="4" t="s">
        <v>15</v>
      </c>
      <c r="Q3" s="3" t="s">
        <v>16</v>
      </c>
      <c r="R3" s="4" t="s">
        <v>17</v>
      </c>
      <c r="S3" s="4" t="s">
        <v>12</v>
      </c>
      <c r="T3" s="4" t="s">
        <v>13</v>
      </c>
      <c r="U3" s="4" t="s">
        <v>18</v>
      </c>
      <c r="V3" s="3" t="s">
        <v>19</v>
      </c>
      <c r="W3" s="4" t="s">
        <v>20</v>
      </c>
      <c r="X3" s="4" t="s">
        <v>21</v>
      </c>
      <c r="Y3" s="4" t="s">
        <v>22</v>
      </c>
      <c r="Z3" s="4" t="s">
        <v>23</v>
      </c>
      <c r="AA3" s="4" t="s">
        <v>24</v>
      </c>
      <c r="AB3" s="4" t="s">
        <v>25</v>
      </c>
      <c r="AC3" s="4" t="s">
        <v>26</v>
      </c>
      <c r="AD3" s="4" t="s">
        <v>27</v>
      </c>
      <c r="AE3" s="4" t="s">
        <v>20</v>
      </c>
      <c r="AF3" s="4" t="s">
        <v>21</v>
      </c>
      <c r="AG3" s="4" t="s">
        <v>22</v>
      </c>
      <c r="AH3" s="4" t="s">
        <v>23</v>
      </c>
      <c r="AI3" s="4" t="s">
        <v>24</v>
      </c>
      <c r="AJ3" s="4" t="s">
        <v>25</v>
      </c>
      <c r="AK3" s="4" t="s">
        <v>26</v>
      </c>
      <c r="AL3" s="4" t="s">
        <v>27</v>
      </c>
      <c r="AM3" s="4" t="s">
        <v>20</v>
      </c>
      <c r="AN3" s="4" t="s">
        <v>21</v>
      </c>
      <c r="AO3" s="4" t="s">
        <v>22</v>
      </c>
      <c r="AP3" s="4" t="s">
        <v>23</v>
      </c>
      <c r="AQ3" s="4" t="s">
        <v>24</v>
      </c>
      <c r="AR3" s="4" t="s">
        <v>25</v>
      </c>
      <c r="AS3" s="4" t="s">
        <v>26</v>
      </c>
      <c r="AT3" s="4" t="s">
        <v>27</v>
      </c>
      <c r="AU3" s="5" t="s">
        <v>20</v>
      </c>
      <c r="AV3" s="4" t="s">
        <v>21</v>
      </c>
      <c r="AW3" s="4" t="s">
        <v>22</v>
      </c>
      <c r="AX3" s="4" t="s">
        <v>23</v>
      </c>
      <c r="AY3" s="4" t="s">
        <v>24</v>
      </c>
      <c r="AZ3" s="4" t="s">
        <v>25</v>
      </c>
      <c r="BA3" s="4" t="s">
        <v>26</v>
      </c>
      <c r="BB3" s="4" t="s">
        <v>27</v>
      </c>
      <c r="BC3" s="4" t="s">
        <v>3985</v>
      </c>
      <c r="BD3" s="4" t="s">
        <v>21</v>
      </c>
      <c r="BE3" s="4" t="s">
        <v>22</v>
      </c>
      <c r="BF3" s="4" t="s">
        <v>23</v>
      </c>
      <c r="BG3" s="4" t="s">
        <v>24</v>
      </c>
      <c r="BH3" s="4" t="s">
        <v>25</v>
      </c>
      <c r="BI3" s="4" t="s">
        <v>26</v>
      </c>
      <c r="BJ3" s="4" t="s">
        <v>27</v>
      </c>
      <c r="BK3" s="4" t="s">
        <v>20</v>
      </c>
      <c r="BL3" s="4" t="s">
        <v>21</v>
      </c>
      <c r="BM3" s="4" t="s">
        <v>22</v>
      </c>
      <c r="BN3" s="4" t="s">
        <v>23</v>
      </c>
      <c r="BO3" s="4" t="s">
        <v>24</v>
      </c>
      <c r="BP3" s="4" t="s">
        <v>25</v>
      </c>
      <c r="BQ3" s="4" t="s">
        <v>26</v>
      </c>
      <c r="BR3" s="4" t="s">
        <v>27</v>
      </c>
    </row>
    <row r="4" spans="1:71" ht="135" hidden="1" x14ac:dyDescent="0.25">
      <c r="A4" s="1">
        <v>1</v>
      </c>
      <c r="B4" s="6" t="s">
        <v>28</v>
      </c>
      <c r="C4" s="7" t="s">
        <v>29</v>
      </c>
      <c r="D4" s="8" t="s">
        <v>30</v>
      </c>
      <c r="E4" s="9" t="s">
        <v>31</v>
      </c>
      <c r="F4" s="8" t="s">
        <v>32</v>
      </c>
      <c r="G4" s="10" t="s">
        <v>33</v>
      </c>
      <c r="H4" s="11" t="s">
        <v>34</v>
      </c>
      <c r="I4" s="11" t="s">
        <v>35</v>
      </c>
      <c r="J4" s="11" t="s">
        <v>35</v>
      </c>
      <c r="K4" s="11"/>
      <c r="L4" s="7">
        <v>0</v>
      </c>
      <c r="M4" s="129"/>
      <c r="N4" s="129" t="s">
        <v>1757</v>
      </c>
      <c r="O4" s="126">
        <v>1</v>
      </c>
      <c r="P4" s="13" t="s">
        <v>36</v>
      </c>
      <c r="Q4" s="11" t="s">
        <v>37</v>
      </c>
      <c r="R4" s="11" t="s">
        <v>37</v>
      </c>
      <c r="S4" s="14">
        <v>7</v>
      </c>
      <c r="T4" s="134"/>
      <c r="U4" s="14"/>
      <c r="V4" s="8" t="s">
        <v>38</v>
      </c>
      <c r="W4" s="15"/>
      <c r="X4" s="15"/>
      <c r="Y4" s="15"/>
      <c r="Z4" s="15">
        <v>394378331</v>
      </c>
      <c r="AA4" s="15"/>
      <c r="AB4" s="15"/>
      <c r="AC4" s="15"/>
      <c r="AD4" s="15">
        <f t="shared" ref="AD4:AD35" si="0">SUM(W4:AC4)</f>
        <v>394378331</v>
      </c>
      <c r="AE4" s="15"/>
      <c r="AF4" s="15"/>
      <c r="AG4" s="15"/>
      <c r="AH4" s="15">
        <v>297192182</v>
      </c>
      <c r="AI4" s="15"/>
      <c r="AJ4" s="15"/>
      <c r="AK4" s="15"/>
      <c r="AL4" s="15">
        <f t="shared" ref="AL4:AL67" si="1">SUM(AE4:AK4)</f>
        <v>297192182</v>
      </c>
      <c r="AM4" s="16">
        <v>325542700</v>
      </c>
      <c r="AN4" s="15"/>
      <c r="AO4" s="15"/>
      <c r="AP4" s="15">
        <v>250000000</v>
      </c>
      <c r="AQ4" s="15"/>
      <c r="AR4" s="15"/>
      <c r="AS4" s="15"/>
      <c r="AT4" s="15">
        <f t="shared" ref="AT4:AT67" si="2">SUM(AM4:AS4)</f>
        <v>575542700</v>
      </c>
      <c r="AU4" s="17"/>
      <c r="AV4" s="15"/>
      <c r="AW4" s="15"/>
      <c r="AX4" s="15">
        <v>300000000</v>
      </c>
      <c r="AY4" s="15"/>
      <c r="AZ4" s="15"/>
      <c r="BA4" s="15"/>
      <c r="BB4" s="15">
        <f t="shared" ref="BB4:BB67" si="3">SUM(AU4:BA4)</f>
        <v>300000000</v>
      </c>
      <c r="BC4" s="16"/>
      <c r="BD4" s="16"/>
      <c r="BE4" s="16"/>
      <c r="BF4" s="16">
        <v>300000000</v>
      </c>
      <c r="BG4" s="16"/>
      <c r="BH4" s="16"/>
      <c r="BI4" s="16"/>
      <c r="BJ4" s="15">
        <f t="shared" ref="BJ4:BJ67" si="4">SUM(BC4:BI4)</f>
        <v>300000000</v>
      </c>
      <c r="BK4" s="15">
        <f t="shared" ref="BK4:BQ40" si="5">+BC4+AU4+AM4+AE4+W4</f>
        <v>325542700</v>
      </c>
      <c r="BL4" s="15">
        <f t="shared" si="5"/>
        <v>0</v>
      </c>
      <c r="BM4" s="15">
        <f t="shared" si="5"/>
        <v>0</v>
      </c>
      <c r="BN4" s="15">
        <f t="shared" si="5"/>
        <v>1541570513</v>
      </c>
      <c r="BO4" s="15">
        <f t="shared" si="5"/>
        <v>0</v>
      </c>
      <c r="BP4" s="15">
        <f t="shared" si="5"/>
        <v>0</v>
      </c>
      <c r="BQ4" s="15">
        <f t="shared" si="5"/>
        <v>0</v>
      </c>
      <c r="BR4" s="15">
        <f t="shared" ref="BR4:BR67" si="6">SUM(BK4:BQ4)</f>
        <v>1867113213</v>
      </c>
    </row>
    <row r="5" spans="1:71" ht="120" hidden="1" x14ac:dyDescent="0.25">
      <c r="A5" s="1">
        <v>2</v>
      </c>
      <c r="B5" s="6" t="s">
        <v>28</v>
      </c>
      <c r="C5" s="7" t="s">
        <v>29</v>
      </c>
      <c r="D5" s="8" t="s">
        <v>30</v>
      </c>
      <c r="E5" s="9" t="s">
        <v>31</v>
      </c>
      <c r="F5" s="8" t="s">
        <v>32</v>
      </c>
      <c r="G5" s="10" t="s">
        <v>33</v>
      </c>
      <c r="H5" s="11" t="s">
        <v>34</v>
      </c>
      <c r="I5" s="11" t="s">
        <v>39</v>
      </c>
      <c r="J5" s="11" t="s">
        <v>39</v>
      </c>
      <c r="K5" s="11"/>
      <c r="L5" s="18">
        <v>0.83</v>
      </c>
      <c r="M5" s="130"/>
      <c r="N5" s="130" t="s">
        <v>3981</v>
      </c>
      <c r="O5" s="127">
        <v>2</v>
      </c>
      <c r="P5" s="13" t="s">
        <v>40</v>
      </c>
      <c r="Q5" s="11" t="s">
        <v>41</v>
      </c>
      <c r="R5" s="11" t="s">
        <v>41</v>
      </c>
      <c r="S5" s="20">
        <v>1</v>
      </c>
      <c r="T5" s="135"/>
      <c r="U5" s="20"/>
      <c r="V5" s="8" t="s">
        <v>38</v>
      </c>
      <c r="W5" s="15">
        <v>3096492437</v>
      </c>
      <c r="X5" s="15">
        <v>71165731822</v>
      </c>
      <c r="Y5" s="15"/>
      <c r="Z5" s="15">
        <v>17863207090</v>
      </c>
      <c r="AA5" s="15"/>
      <c r="AB5" s="435"/>
      <c r="AC5" s="15"/>
      <c r="AD5" s="15">
        <f t="shared" si="0"/>
        <v>92125431349</v>
      </c>
      <c r="AE5" s="15">
        <v>1709528945</v>
      </c>
      <c r="AF5" s="15">
        <v>36399086526</v>
      </c>
      <c r="AG5" s="15"/>
      <c r="AH5" s="15">
        <v>17588143034</v>
      </c>
      <c r="AI5" s="15"/>
      <c r="AJ5" s="15"/>
      <c r="AK5" s="15"/>
      <c r="AL5" s="15">
        <f t="shared" si="1"/>
        <v>55696758505</v>
      </c>
      <c r="AM5" s="16">
        <v>325542700</v>
      </c>
      <c r="AN5" s="15">
        <v>24578977213</v>
      </c>
      <c r="AO5" s="15"/>
      <c r="AP5" s="15">
        <v>17790344714</v>
      </c>
      <c r="AQ5" s="15"/>
      <c r="AR5" s="15"/>
      <c r="AS5" s="15"/>
      <c r="AT5" s="15">
        <f t="shared" si="2"/>
        <v>42694864627</v>
      </c>
      <c r="AU5" s="17">
        <v>2029552764</v>
      </c>
      <c r="AV5" s="15">
        <v>25316346528</v>
      </c>
      <c r="AW5" s="15"/>
      <c r="AX5" s="15">
        <v>18324055055</v>
      </c>
      <c r="AY5" s="15"/>
      <c r="AZ5" s="15"/>
      <c r="BA5" s="15"/>
      <c r="BB5" s="15">
        <f t="shared" si="3"/>
        <v>45669954347</v>
      </c>
      <c r="BC5" s="16">
        <v>2029552764</v>
      </c>
      <c r="BD5" s="16">
        <v>26075836924</v>
      </c>
      <c r="BE5" s="16"/>
      <c r="BF5" s="16">
        <v>18873776707</v>
      </c>
      <c r="BG5" s="16"/>
      <c r="BH5" s="16"/>
      <c r="BI5" s="16"/>
      <c r="BJ5" s="15">
        <f t="shared" si="4"/>
        <v>46979166395</v>
      </c>
      <c r="BK5" s="15">
        <f t="shared" si="5"/>
        <v>9190669610</v>
      </c>
      <c r="BL5" s="15">
        <f t="shared" si="5"/>
        <v>183535979013</v>
      </c>
      <c r="BM5" s="15">
        <f t="shared" si="5"/>
        <v>0</v>
      </c>
      <c r="BN5" s="15">
        <f t="shared" si="5"/>
        <v>90439526600</v>
      </c>
      <c r="BO5" s="15">
        <f t="shared" si="5"/>
        <v>0</v>
      </c>
      <c r="BP5" s="15">
        <f t="shared" si="5"/>
        <v>0</v>
      </c>
      <c r="BQ5" s="15">
        <f t="shared" si="5"/>
        <v>0</v>
      </c>
      <c r="BR5" s="15">
        <f t="shared" si="6"/>
        <v>283166175223</v>
      </c>
    </row>
    <row r="6" spans="1:71" ht="120" hidden="1" x14ac:dyDescent="0.25">
      <c r="A6" s="1">
        <v>3</v>
      </c>
      <c r="B6" s="6" t="s">
        <v>28</v>
      </c>
      <c r="C6" s="7" t="s">
        <v>29</v>
      </c>
      <c r="D6" s="8" t="s">
        <v>30</v>
      </c>
      <c r="E6" s="9" t="s">
        <v>31</v>
      </c>
      <c r="F6" s="8" t="s">
        <v>32</v>
      </c>
      <c r="G6" s="10" t="s">
        <v>33</v>
      </c>
      <c r="H6" s="11" t="s">
        <v>34</v>
      </c>
      <c r="I6" s="11" t="s">
        <v>39</v>
      </c>
      <c r="J6" s="11" t="s">
        <v>39</v>
      </c>
      <c r="K6" s="11"/>
      <c r="L6" s="18">
        <v>0.83</v>
      </c>
      <c r="M6" s="130"/>
      <c r="N6" s="130" t="s">
        <v>3981</v>
      </c>
      <c r="O6" s="127">
        <v>3</v>
      </c>
      <c r="P6" s="13" t="s">
        <v>42</v>
      </c>
      <c r="Q6" s="11" t="s">
        <v>43</v>
      </c>
      <c r="R6" s="11" t="s">
        <v>43</v>
      </c>
      <c r="S6" s="14">
        <v>0</v>
      </c>
      <c r="T6" s="136"/>
      <c r="U6" s="20"/>
      <c r="V6" s="8" t="s">
        <v>38</v>
      </c>
      <c r="W6" s="15">
        <v>264044883</v>
      </c>
      <c r="X6" s="15"/>
      <c r="Y6" s="15"/>
      <c r="Z6" s="15"/>
      <c r="AA6" s="15"/>
      <c r="AB6" s="435"/>
      <c r="AC6" s="15"/>
      <c r="AD6" s="15">
        <f t="shared" si="0"/>
        <v>264044883</v>
      </c>
      <c r="AE6" s="15">
        <v>190270569</v>
      </c>
      <c r="AF6" s="15"/>
      <c r="AG6" s="15"/>
      <c r="AH6" s="15"/>
      <c r="AI6" s="15"/>
      <c r="AJ6" s="15"/>
      <c r="AK6" s="15"/>
      <c r="AL6" s="15">
        <f t="shared" si="1"/>
        <v>190270569</v>
      </c>
      <c r="AM6" s="16">
        <v>325542700</v>
      </c>
      <c r="AN6" s="15"/>
      <c r="AO6" s="15"/>
      <c r="AP6" s="15"/>
      <c r="AQ6" s="15"/>
      <c r="AR6" s="15"/>
      <c r="AS6" s="15"/>
      <c r="AT6" s="15">
        <f t="shared" si="2"/>
        <v>325542700</v>
      </c>
      <c r="AU6" s="17">
        <v>225889219</v>
      </c>
      <c r="AV6" s="15"/>
      <c r="AW6" s="15"/>
      <c r="AX6" s="15"/>
      <c r="AY6" s="15"/>
      <c r="AZ6" s="15"/>
      <c r="BA6" s="15"/>
      <c r="BB6" s="15">
        <f t="shared" si="3"/>
        <v>225889219</v>
      </c>
      <c r="BC6" s="16">
        <v>225889219</v>
      </c>
      <c r="BD6" s="16"/>
      <c r="BE6" s="16"/>
      <c r="BF6" s="16"/>
      <c r="BG6" s="16"/>
      <c r="BH6" s="16"/>
      <c r="BI6" s="16"/>
      <c r="BJ6" s="15">
        <f t="shared" si="4"/>
        <v>225889219</v>
      </c>
      <c r="BK6" s="15">
        <f t="shared" si="5"/>
        <v>1231636590</v>
      </c>
      <c r="BL6" s="15">
        <f t="shared" si="5"/>
        <v>0</v>
      </c>
      <c r="BM6" s="15">
        <f t="shared" si="5"/>
        <v>0</v>
      </c>
      <c r="BN6" s="15">
        <f t="shared" si="5"/>
        <v>0</v>
      </c>
      <c r="BO6" s="15">
        <f t="shared" si="5"/>
        <v>0</v>
      </c>
      <c r="BP6" s="15">
        <f t="shared" si="5"/>
        <v>0</v>
      </c>
      <c r="BQ6" s="15">
        <f t="shared" si="5"/>
        <v>0</v>
      </c>
      <c r="BR6" s="15">
        <f t="shared" si="6"/>
        <v>1231636590</v>
      </c>
    </row>
    <row r="7" spans="1:71" ht="165" hidden="1" x14ac:dyDescent="0.25">
      <c r="A7" s="1">
        <v>4</v>
      </c>
      <c r="B7" s="6" t="s">
        <v>28</v>
      </c>
      <c r="C7" s="7" t="s">
        <v>29</v>
      </c>
      <c r="D7" s="8" t="s">
        <v>30</v>
      </c>
      <c r="E7" s="9" t="s">
        <v>31</v>
      </c>
      <c r="F7" s="8" t="s">
        <v>32</v>
      </c>
      <c r="G7" s="10" t="s">
        <v>33</v>
      </c>
      <c r="H7" s="11" t="s">
        <v>34</v>
      </c>
      <c r="I7" s="11" t="s">
        <v>44</v>
      </c>
      <c r="J7" s="11" t="s">
        <v>44</v>
      </c>
      <c r="K7" s="11"/>
      <c r="L7" s="7">
        <v>681.52</v>
      </c>
      <c r="M7" s="129"/>
      <c r="N7" s="129" t="s">
        <v>1757</v>
      </c>
      <c r="O7" s="126">
        <v>4</v>
      </c>
      <c r="P7" s="13" t="s">
        <v>45</v>
      </c>
      <c r="Q7" s="8" t="s">
        <v>46</v>
      </c>
      <c r="R7" s="8" t="s">
        <v>46</v>
      </c>
      <c r="S7" s="14">
        <v>4</v>
      </c>
      <c r="T7" s="134"/>
      <c r="U7" s="14"/>
      <c r="V7" s="8" t="s">
        <v>38</v>
      </c>
      <c r="W7" s="15"/>
      <c r="X7" s="15">
        <v>423800000</v>
      </c>
      <c r="Y7" s="15"/>
      <c r="Z7" s="15">
        <v>1961985996</v>
      </c>
      <c r="AA7" s="15"/>
      <c r="AB7" s="435"/>
      <c r="AC7" s="15"/>
      <c r="AD7" s="15">
        <f t="shared" si="0"/>
        <v>2385785996</v>
      </c>
      <c r="AE7" s="15">
        <v>50000000</v>
      </c>
      <c r="AF7" s="15">
        <v>130954200</v>
      </c>
      <c r="AG7" s="15"/>
      <c r="AH7" s="15">
        <v>3124115246</v>
      </c>
      <c r="AI7" s="15"/>
      <c r="AJ7" s="15"/>
      <c r="AK7" s="15"/>
      <c r="AL7" s="15">
        <f t="shared" si="1"/>
        <v>3305069446</v>
      </c>
      <c r="AM7" s="16">
        <v>325542700</v>
      </c>
      <c r="AN7" s="15">
        <v>178108163</v>
      </c>
      <c r="AO7" s="15"/>
      <c r="AP7" s="15">
        <v>1771960750</v>
      </c>
      <c r="AQ7" s="15"/>
      <c r="AR7" s="15"/>
      <c r="AS7" s="15"/>
      <c r="AT7" s="15">
        <f t="shared" si="2"/>
        <v>2275611613</v>
      </c>
      <c r="AU7" s="17">
        <v>59360000</v>
      </c>
      <c r="AV7" s="15">
        <v>189839993</v>
      </c>
      <c r="AW7" s="15"/>
      <c r="AX7" s="15">
        <v>1214084000</v>
      </c>
      <c r="AY7" s="15"/>
      <c r="AZ7" s="15"/>
      <c r="BA7" s="15"/>
      <c r="BB7" s="15">
        <f t="shared" si="3"/>
        <v>1463283993</v>
      </c>
      <c r="BC7" s="16">
        <v>59360000</v>
      </c>
      <c r="BD7" s="16">
        <v>193150139</v>
      </c>
      <c r="BE7" s="16"/>
      <c r="BF7" s="16">
        <v>1504623250</v>
      </c>
      <c r="BG7" s="16"/>
      <c r="BH7" s="16"/>
      <c r="BI7" s="16"/>
      <c r="BJ7" s="15">
        <f t="shared" si="4"/>
        <v>1757133389</v>
      </c>
      <c r="BK7" s="15">
        <f t="shared" si="5"/>
        <v>494262700</v>
      </c>
      <c r="BL7" s="15">
        <f t="shared" si="5"/>
        <v>1115852495</v>
      </c>
      <c r="BM7" s="15">
        <f t="shared" si="5"/>
        <v>0</v>
      </c>
      <c r="BN7" s="15">
        <f t="shared" si="5"/>
        <v>9576769242</v>
      </c>
      <c r="BO7" s="15">
        <f t="shared" si="5"/>
        <v>0</v>
      </c>
      <c r="BP7" s="15">
        <f t="shared" si="5"/>
        <v>0</v>
      </c>
      <c r="BQ7" s="15">
        <f t="shared" si="5"/>
        <v>0</v>
      </c>
      <c r="BR7" s="15">
        <f t="shared" si="6"/>
        <v>11186884437</v>
      </c>
    </row>
    <row r="8" spans="1:71" ht="120" hidden="1" x14ac:dyDescent="0.25">
      <c r="A8" s="1">
        <v>5</v>
      </c>
      <c r="B8" s="6" t="s">
        <v>28</v>
      </c>
      <c r="C8" s="7" t="s">
        <v>47</v>
      </c>
      <c r="D8" s="8" t="s">
        <v>48</v>
      </c>
      <c r="E8" s="9" t="s">
        <v>49</v>
      </c>
      <c r="F8" s="8" t="s">
        <v>50</v>
      </c>
      <c r="G8" s="7">
        <v>1500</v>
      </c>
      <c r="H8" s="11" t="s">
        <v>51</v>
      </c>
      <c r="I8" s="11" t="s">
        <v>52</v>
      </c>
      <c r="J8" s="22" t="s">
        <v>53</v>
      </c>
      <c r="K8" s="22" t="s">
        <v>54</v>
      </c>
      <c r="L8" s="7" t="s">
        <v>55</v>
      </c>
      <c r="M8" s="7" t="s">
        <v>56</v>
      </c>
      <c r="N8" s="7"/>
      <c r="O8" s="12">
        <v>5</v>
      </c>
      <c r="P8" s="13" t="s">
        <v>57</v>
      </c>
      <c r="Q8" s="11" t="s">
        <v>58</v>
      </c>
      <c r="R8" s="11" t="s">
        <v>58</v>
      </c>
      <c r="S8" s="14">
        <v>2000</v>
      </c>
      <c r="T8" s="14">
        <v>2500</v>
      </c>
      <c r="U8" s="14"/>
      <c r="V8" s="8" t="s">
        <v>59</v>
      </c>
      <c r="W8" s="15">
        <v>69630000</v>
      </c>
      <c r="X8" s="15"/>
      <c r="Y8" s="15"/>
      <c r="Z8" s="15"/>
      <c r="AA8" s="15"/>
      <c r="AB8" s="435"/>
      <c r="AC8" s="15"/>
      <c r="AD8" s="15">
        <f t="shared" si="0"/>
        <v>69630000</v>
      </c>
      <c r="AE8" s="15">
        <v>120794631</v>
      </c>
      <c r="AF8" s="15"/>
      <c r="AG8" s="15"/>
      <c r="AH8" s="15"/>
      <c r="AI8" s="15"/>
      <c r="AJ8" s="15"/>
      <c r="AK8" s="15"/>
      <c r="AL8" s="15">
        <f t="shared" si="1"/>
        <v>120794631</v>
      </c>
      <c r="AM8" s="15">
        <v>325542700</v>
      </c>
      <c r="AN8" s="15"/>
      <c r="AO8" s="15"/>
      <c r="AP8" s="15"/>
      <c r="AQ8" s="15"/>
      <c r="AR8" s="15"/>
      <c r="AS8" s="15"/>
      <c r="AT8" s="15">
        <f t="shared" si="2"/>
        <v>325542700</v>
      </c>
      <c r="AU8" s="15">
        <v>250000000</v>
      </c>
      <c r="AV8" s="15"/>
      <c r="AW8" s="15"/>
      <c r="AX8" s="15"/>
      <c r="AY8" s="15"/>
      <c r="AZ8" s="15"/>
      <c r="BA8" s="15"/>
      <c r="BB8" s="15">
        <f t="shared" si="3"/>
        <v>250000000</v>
      </c>
      <c r="BC8" s="15">
        <v>188586006</v>
      </c>
      <c r="BD8" s="15"/>
      <c r="BE8" s="15"/>
      <c r="BF8" s="15"/>
      <c r="BG8" s="15"/>
      <c r="BH8" s="15"/>
      <c r="BI8" s="15"/>
      <c r="BJ8" s="15">
        <f t="shared" si="4"/>
        <v>188586006</v>
      </c>
      <c r="BK8" s="15">
        <f t="shared" si="5"/>
        <v>954553337</v>
      </c>
      <c r="BL8" s="15">
        <f t="shared" si="5"/>
        <v>0</v>
      </c>
      <c r="BM8" s="15">
        <f t="shared" si="5"/>
        <v>0</v>
      </c>
      <c r="BN8" s="15">
        <f t="shared" si="5"/>
        <v>0</v>
      </c>
      <c r="BO8" s="15">
        <f t="shared" si="5"/>
        <v>0</v>
      </c>
      <c r="BP8" s="15">
        <f t="shared" si="5"/>
        <v>0</v>
      </c>
      <c r="BQ8" s="15">
        <f t="shared" si="5"/>
        <v>0</v>
      </c>
      <c r="BR8" s="15">
        <f t="shared" si="6"/>
        <v>954553337</v>
      </c>
    </row>
    <row r="9" spans="1:71" ht="75" hidden="1" x14ac:dyDescent="0.25">
      <c r="A9" s="1">
        <v>6</v>
      </c>
      <c r="B9" s="6" t="s">
        <v>28</v>
      </c>
      <c r="C9" s="7" t="s">
        <v>47</v>
      </c>
      <c r="D9" s="8" t="s">
        <v>48</v>
      </c>
      <c r="E9" s="9" t="s">
        <v>49</v>
      </c>
      <c r="F9" s="8" t="s">
        <v>50</v>
      </c>
      <c r="G9" s="7">
        <v>1500</v>
      </c>
      <c r="H9" s="11" t="s">
        <v>51</v>
      </c>
      <c r="I9" s="11" t="s">
        <v>52</v>
      </c>
      <c r="J9" s="11" t="s">
        <v>52</v>
      </c>
      <c r="K9" s="11"/>
      <c r="L9" s="23">
        <v>6.2600000000000003E-2</v>
      </c>
      <c r="M9" s="23">
        <v>5.8599999999999999E-2</v>
      </c>
      <c r="N9" s="23"/>
      <c r="O9" s="19">
        <v>6</v>
      </c>
      <c r="P9" s="13" t="s">
        <v>60</v>
      </c>
      <c r="Q9" s="11" t="s">
        <v>61</v>
      </c>
      <c r="R9" s="11" t="s">
        <v>61</v>
      </c>
      <c r="S9" s="20">
        <v>0</v>
      </c>
      <c r="T9" s="20">
        <v>0.5</v>
      </c>
      <c r="U9" s="20"/>
      <c r="V9" s="8" t="s">
        <v>59</v>
      </c>
      <c r="W9" s="15"/>
      <c r="X9" s="15"/>
      <c r="Y9" s="15"/>
      <c r="Z9" s="15"/>
      <c r="AA9" s="15"/>
      <c r="AB9" s="435"/>
      <c r="AC9" s="15"/>
      <c r="AD9" s="15">
        <f t="shared" si="0"/>
        <v>0</v>
      </c>
      <c r="AE9" s="15">
        <v>30000000</v>
      </c>
      <c r="AF9" s="15"/>
      <c r="AG9" s="15"/>
      <c r="AH9" s="15"/>
      <c r="AI9" s="15"/>
      <c r="AJ9" s="15"/>
      <c r="AK9" s="15"/>
      <c r="AL9" s="15">
        <f t="shared" si="1"/>
        <v>30000000</v>
      </c>
      <c r="AM9" s="15">
        <v>325542700</v>
      </c>
      <c r="AN9" s="15"/>
      <c r="AO9" s="15"/>
      <c r="AP9" s="15"/>
      <c r="AQ9" s="15"/>
      <c r="AR9" s="15"/>
      <c r="AS9" s="15"/>
      <c r="AT9" s="15">
        <f t="shared" si="2"/>
        <v>325542700</v>
      </c>
      <c r="AU9" s="15">
        <v>50000000</v>
      </c>
      <c r="AV9" s="15"/>
      <c r="AW9" s="15"/>
      <c r="AX9" s="15"/>
      <c r="AY9" s="15"/>
      <c r="AZ9" s="15"/>
      <c r="BA9" s="15"/>
      <c r="BB9" s="15">
        <f t="shared" si="3"/>
        <v>50000000</v>
      </c>
      <c r="BC9" s="15">
        <v>40000000</v>
      </c>
      <c r="BD9" s="15"/>
      <c r="BE9" s="15"/>
      <c r="BF9" s="15"/>
      <c r="BG9" s="15"/>
      <c r="BH9" s="15"/>
      <c r="BI9" s="15"/>
      <c r="BJ9" s="15">
        <f t="shared" si="4"/>
        <v>40000000</v>
      </c>
      <c r="BK9" s="15">
        <f t="shared" si="5"/>
        <v>445542700</v>
      </c>
      <c r="BL9" s="15">
        <f t="shared" si="5"/>
        <v>0</v>
      </c>
      <c r="BM9" s="15">
        <f t="shared" si="5"/>
        <v>0</v>
      </c>
      <c r="BN9" s="15">
        <f t="shared" si="5"/>
        <v>0</v>
      </c>
      <c r="BO9" s="15">
        <f t="shared" si="5"/>
        <v>0</v>
      </c>
      <c r="BP9" s="15">
        <f t="shared" si="5"/>
        <v>0</v>
      </c>
      <c r="BQ9" s="15">
        <f t="shared" si="5"/>
        <v>0</v>
      </c>
      <c r="BR9" s="15">
        <f t="shared" si="6"/>
        <v>445542700</v>
      </c>
    </row>
    <row r="10" spans="1:71" ht="120" hidden="1" x14ac:dyDescent="0.25">
      <c r="A10" s="1">
        <v>7</v>
      </c>
      <c r="B10" s="6" t="s">
        <v>28</v>
      </c>
      <c r="C10" s="7" t="s">
        <v>47</v>
      </c>
      <c r="D10" s="8" t="s">
        <v>48</v>
      </c>
      <c r="E10" s="9" t="s">
        <v>62</v>
      </c>
      <c r="F10" s="8" t="s">
        <v>63</v>
      </c>
      <c r="G10" s="7">
        <v>1500</v>
      </c>
      <c r="H10" s="11" t="s">
        <v>51</v>
      </c>
      <c r="I10" s="11" t="s">
        <v>52</v>
      </c>
      <c r="J10" s="22" t="s">
        <v>64</v>
      </c>
      <c r="K10" s="22" t="s">
        <v>54</v>
      </c>
      <c r="L10" s="24">
        <v>0.14399999999999999</v>
      </c>
      <c r="M10" s="24">
        <v>0.14000000000000001</v>
      </c>
      <c r="N10" s="24"/>
      <c r="O10" s="12">
        <v>7</v>
      </c>
      <c r="P10" s="13" t="s">
        <v>65</v>
      </c>
      <c r="Q10" s="11" t="s">
        <v>66</v>
      </c>
      <c r="R10" s="11" t="s">
        <v>66</v>
      </c>
      <c r="S10" s="14">
        <v>12000</v>
      </c>
      <c r="T10" s="14">
        <v>12000</v>
      </c>
      <c r="U10" s="14"/>
      <c r="V10" s="8" t="s">
        <v>59</v>
      </c>
      <c r="W10" s="15"/>
      <c r="X10" s="15"/>
      <c r="Y10" s="15"/>
      <c r="Z10" s="15"/>
      <c r="AA10" s="15"/>
      <c r="AB10" s="435"/>
      <c r="AC10" s="15"/>
      <c r="AD10" s="15">
        <f t="shared" si="0"/>
        <v>0</v>
      </c>
      <c r="AE10" s="15">
        <v>700000000</v>
      </c>
      <c r="AF10" s="15"/>
      <c r="AG10" s="15"/>
      <c r="AH10" s="15"/>
      <c r="AI10" s="15"/>
      <c r="AJ10" s="15"/>
      <c r="AK10" s="15"/>
      <c r="AL10" s="15">
        <f t="shared" si="1"/>
        <v>700000000</v>
      </c>
      <c r="AM10" s="15">
        <v>325542700</v>
      </c>
      <c r="AN10" s="15"/>
      <c r="AO10" s="15"/>
      <c r="AP10" s="15"/>
      <c r="AQ10" s="15"/>
      <c r="AR10" s="15"/>
      <c r="AS10" s="15"/>
      <c r="AT10" s="15">
        <f t="shared" si="2"/>
        <v>325542700</v>
      </c>
      <c r="AU10" s="15">
        <v>1200000000</v>
      </c>
      <c r="AV10" s="15"/>
      <c r="AW10" s="15"/>
      <c r="AX10" s="15"/>
      <c r="AY10" s="15"/>
      <c r="AZ10" s="15"/>
      <c r="BA10" s="15"/>
      <c r="BB10" s="15">
        <f t="shared" si="3"/>
        <v>1200000000</v>
      </c>
      <c r="BC10" s="15">
        <v>800000000</v>
      </c>
      <c r="BD10" s="15"/>
      <c r="BE10" s="15"/>
      <c r="BF10" s="15"/>
      <c r="BG10" s="15"/>
      <c r="BH10" s="15"/>
      <c r="BI10" s="15"/>
      <c r="BJ10" s="15">
        <f t="shared" si="4"/>
        <v>800000000</v>
      </c>
      <c r="BK10" s="15">
        <f t="shared" si="5"/>
        <v>3025542700</v>
      </c>
      <c r="BL10" s="15">
        <f t="shared" si="5"/>
        <v>0</v>
      </c>
      <c r="BM10" s="15">
        <f t="shared" si="5"/>
        <v>0</v>
      </c>
      <c r="BN10" s="15">
        <f t="shared" si="5"/>
        <v>0</v>
      </c>
      <c r="BO10" s="15">
        <f t="shared" si="5"/>
        <v>0</v>
      </c>
      <c r="BP10" s="15">
        <f t="shared" si="5"/>
        <v>0</v>
      </c>
      <c r="BQ10" s="15">
        <f t="shared" si="5"/>
        <v>0</v>
      </c>
      <c r="BR10" s="15">
        <f t="shared" si="6"/>
        <v>3025542700</v>
      </c>
    </row>
    <row r="11" spans="1:71" ht="90" hidden="1" x14ac:dyDescent="0.25">
      <c r="A11" s="1">
        <v>8</v>
      </c>
      <c r="B11" s="6" t="s">
        <v>28</v>
      </c>
      <c r="C11" s="7" t="s">
        <v>29</v>
      </c>
      <c r="D11" s="8" t="s">
        <v>30</v>
      </c>
      <c r="E11" s="9" t="s">
        <v>31</v>
      </c>
      <c r="F11" s="8" t="s">
        <v>32</v>
      </c>
      <c r="G11" s="10" t="s">
        <v>33</v>
      </c>
      <c r="H11" s="11" t="s">
        <v>34</v>
      </c>
      <c r="I11" s="11" t="s">
        <v>52</v>
      </c>
      <c r="J11" s="11" t="s">
        <v>52</v>
      </c>
      <c r="K11" s="22"/>
      <c r="L11" s="25">
        <v>6.26</v>
      </c>
      <c r="M11" s="131"/>
      <c r="N11" s="131" t="s">
        <v>1757</v>
      </c>
      <c r="O11" s="126">
        <v>8</v>
      </c>
      <c r="P11" s="13" t="s">
        <v>67</v>
      </c>
      <c r="Q11" s="11" t="s">
        <v>68</v>
      </c>
      <c r="R11" s="11" t="s">
        <v>68</v>
      </c>
      <c r="S11" s="20">
        <v>0.76</v>
      </c>
      <c r="T11" s="135"/>
      <c r="U11" s="20"/>
      <c r="V11" s="8" t="s">
        <v>38</v>
      </c>
      <c r="W11" s="15"/>
      <c r="X11" s="15"/>
      <c r="Y11" s="15"/>
      <c r="Z11" s="15">
        <v>753337080</v>
      </c>
      <c r="AA11" s="15"/>
      <c r="AB11" s="435"/>
      <c r="AC11" s="15"/>
      <c r="AD11" s="15">
        <f t="shared" si="0"/>
        <v>753337080</v>
      </c>
      <c r="AE11" s="15">
        <v>250157310</v>
      </c>
      <c r="AF11" s="15"/>
      <c r="AG11" s="15"/>
      <c r="AH11" s="15">
        <v>887916492</v>
      </c>
      <c r="AI11" s="15"/>
      <c r="AJ11" s="15"/>
      <c r="AK11" s="15"/>
      <c r="AL11" s="15">
        <f t="shared" si="1"/>
        <v>1138073802</v>
      </c>
      <c r="AM11" s="16">
        <v>325542700</v>
      </c>
      <c r="AN11" s="15"/>
      <c r="AO11" s="15">
        <v>6000000000</v>
      </c>
      <c r="AP11" s="15">
        <v>528000000</v>
      </c>
      <c r="AQ11" s="15"/>
      <c r="AR11" s="15"/>
      <c r="AS11" s="15"/>
      <c r="AT11" s="15">
        <f t="shared" si="2"/>
        <v>6853542700</v>
      </c>
      <c r="AU11" s="17">
        <v>296986759</v>
      </c>
      <c r="AV11" s="15"/>
      <c r="AW11" s="15"/>
      <c r="AX11" s="15">
        <v>528000000</v>
      </c>
      <c r="AY11" s="15"/>
      <c r="AZ11" s="15"/>
      <c r="BA11" s="15"/>
      <c r="BB11" s="15">
        <f t="shared" si="3"/>
        <v>824986759</v>
      </c>
      <c r="BC11" s="429"/>
      <c r="BD11" s="429"/>
      <c r="BE11" s="429"/>
      <c r="BF11" s="429">
        <v>528000000</v>
      </c>
      <c r="BG11" s="429"/>
      <c r="BH11" s="429"/>
      <c r="BI11" s="429"/>
      <c r="BJ11" s="15">
        <f t="shared" si="4"/>
        <v>528000000</v>
      </c>
      <c r="BK11" s="15">
        <f t="shared" si="5"/>
        <v>872686769</v>
      </c>
      <c r="BL11" s="15">
        <f t="shared" si="5"/>
        <v>0</v>
      </c>
      <c r="BM11" s="15">
        <f t="shared" si="5"/>
        <v>6000000000</v>
      </c>
      <c r="BN11" s="15">
        <f t="shared" si="5"/>
        <v>3225253572</v>
      </c>
      <c r="BO11" s="15">
        <f t="shared" si="5"/>
        <v>0</v>
      </c>
      <c r="BP11" s="15">
        <f t="shared" si="5"/>
        <v>0</v>
      </c>
      <c r="BQ11" s="15">
        <f t="shared" si="5"/>
        <v>0</v>
      </c>
      <c r="BR11" s="15">
        <f t="shared" si="6"/>
        <v>10097940341</v>
      </c>
      <c r="BS11" s="115">
        <v>824986759</v>
      </c>
    </row>
    <row r="12" spans="1:71" ht="165" hidden="1" x14ac:dyDescent="0.25">
      <c r="A12" s="1">
        <v>9</v>
      </c>
      <c r="B12" s="6" t="s">
        <v>28</v>
      </c>
      <c r="C12" s="7" t="s">
        <v>29</v>
      </c>
      <c r="D12" s="8" t="s">
        <v>30</v>
      </c>
      <c r="E12" s="9" t="s">
        <v>31</v>
      </c>
      <c r="F12" s="8" t="s">
        <v>32</v>
      </c>
      <c r="G12" s="10" t="s">
        <v>33</v>
      </c>
      <c r="H12" s="11" t="s">
        <v>34</v>
      </c>
      <c r="I12" s="11" t="s">
        <v>69</v>
      </c>
      <c r="J12" s="11" t="s">
        <v>69</v>
      </c>
      <c r="K12" s="11"/>
      <c r="L12" s="7">
        <v>1.63</v>
      </c>
      <c r="M12" s="129"/>
      <c r="N12" s="129" t="s">
        <v>1757</v>
      </c>
      <c r="O12" s="126">
        <v>9</v>
      </c>
      <c r="P12" s="13" t="s">
        <v>70</v>
      </c>
      <c r="Q12" s="11" t="s">
        <v>71</v>
      </c>
      <c r="R12" s="11" t="s">
        <v>71</v>
      </c>
      <c r="S12" s="14" t="s">
        <v>72</v>
      </c>
      <c r="T12" s="134"/>
      <c r="U12" s="14"/>
      <c r="V12" s="8" t="s">
        <v>38</v>
      </c>
      <c r="W12" s="15"/>
      <c r="X12" s="15">
        <v>208344748</v>
      </c>
      <c r="Y12" s="15"/>
      <c r="Z12" s="15">
        <v>247947411</v>
      </c>
      <c r="AA12" s="15"/>
      <c r="AB12" s="435"/>
      <c r="AC12" s="15"/>
      <c r="AD12" s="15">
        <f t="shared" si="0"/>
        <v>456292159</v>
      </c>
      <c r="AE12" s="15"/>
      <c r="AF12" s="15"/>
      <c r="AG12" s="15"/>
      <c r="AH12" s="15">
        <v>300477846</v>
      </c>
      <c r="AI12" s="15"/>
      <c r="AJ12" s="15"/>
      <c r="AK12" s="15"/>
      <c r="AL12" s="15">
        <f t="shared" si="1"/>
        <v>300477846</v>
      </c>
      <c r="AM12" s="16">
        <v>325542700</v>
      </c>
      <c r="AN12" s="15"/>
      <c r="AO12" s="15"/>
      <c r="AP12" s="15">
        <v>470000000</v>
      </c>
      <c r="AQ12" s="15"/>
      <c r="AR12" s="15"/>
      <c r="AS12" s="15"/>
      <c r="AT12" s="15">
        <f t="shared" si="2"/>
        <v>795542700</v>
      </c>
      <c r="AU12" s="17"/>
      <c r="AV12" s="15"/>
      <c r="AW12" s="15"/>
      <c r="AX12" s="15">
        <v>470000000</v>
      </c>
      <c r="AY12" s="15"/>
      <c r="AZ12" s="15"/>
      <c r="BA12" s="15"/>
      <c r="BB12" s="15">
        <f t="shared" si="3"/>
        <v>470000000</v>
      </c>
      <c r="BC12" s="16"/>
      <c r="BD12" s="16"/>
      <c r="BE12" s="16"/>
      <c r="BF12" s="16">
        <v>470000000</v>
      </c>
      <c r="BG12" s="16"/>
      <c r="BH12" s="16"/>
      <c r="BI12" s="16"/>
      <c r="BJ12" s="15">
        <f t="shared" si="4"/>
        <v>470000000</v>
      </c>
      <c r="BK12" s="15">
        <f t="shared" si="5"/>
        <v>325542700</v>
      </c>
      <c r="BL12" s="15">
        <f t="shared" si="5"/>
        <v>208344748</v>
      </c>
      <c r="BM12" s="15">
        <f t="shared" si="5"/>
        <v>0</v>
      </c>
      <c r="BN12" s="15">
        <f t="shared" si="5"/>
        <v>1958425257</v>
      </c>
      <c r="BO12" s="15">
        <f t="shared" si="5"/>
        <v>0</v>
      </c>
      <c r="BP12" s="15">
        <f t="shared" si="5"/>
        <v>0</v>
      </c>
      <c r="BQ12" s="15">
        <f t="shared" si="5"/>
        <v>0</v>
      </c>
      <c r="BR12" s="15">
        <f t="shared" si="6"/>
        <v>2492312705</v>
      </c>
    </row>
    <row r="13" spans="1:71" ht="90" hidden="1" x14ac:dyDescent="0.25">
      <c r="A13" s="1">
        <v>10</v>
      </c>
      <c r="B13" s="6" t="s">
        <v>28</v>
      </c>
      <c r="C13" s="7" t="s">
        <v>47</v>
      </c>
      <c r="D13" s="8" t="s">
        <v>48</v>
      </c>
      <c r="E13" s="9" t="s">
        <v>49</v>
      </c>
      <c r="F13" s="8" t="s">
        <v>50</v>
      </c>
      <c r="G13" s="7">
        <v>1500</v>
      </c>
      <c r="H13" s="11" t="s">
        <v>51</v>
      </c>
      <c r="I13" s="11" t="s">
        <v>73</v>
      </c>
      <c r="J13" s="11" t="s">
        <v>73</v>
      </c>
      <c r="K13" s="11"/>
      <c r="L13" s="7" t="s">
        <v>72</v>
      </c>
      <c r="M13" s="26">
        <v>0.7</v>
      </c>
      <c r="N13" s="26"/>
      <c r="O13" s="12">
        <v>10</v>
      </c>
      <c r="P13" s="13" t="s">
        <v>74</v>
      </c>
      <c r="Q13" s="11" t="s">
        <v>75</v>
      </c>
      <c r="R13" s="11" t="s">
        <v>75</v>
      </c>
      <c r="S13" s="14">
        <v>0</v>
      </c>
      <c r="T13" s="20">
        <v>1</v>
      </c>
      <c r="U13" s="20"/>
      <c r="V13" s="8" t="s">
        <v>76</v>
      </c>
      <c r="W13" s="15">
        <v>16000000</v>
      </c>
      <c r="X13" s="15"/>
      <c r="Y13" s="15"/>
      <c r="Z13" s="15"/>
      <c r="AA13" s="15"/>
      <c r="AB13" s="435"/>
      <c r="AC13" s="15"/>
      <c r="AD13" s="15">
        <f t="shared" si="0"/>
        <v>16000000</v>
      </c>
      <c r="AE13" s="15">
        <v>130891458</v>
      </c>
      <c r="AF13" s="15"/>
      <c r="AG13" s="15"/>
      <c r="AH13" s="15"/>
      <c r="AI13" s="15"/>
      <c r="AJ13" s="15"/>
      <c r="AK13" s="15"/>
      <c r="AL13" s="15">
        <f t="shared" si="1"/>
        <v>130891458</v>
      </c>
      <c r="AM13" s="15">
        <v>325542700</v>
      </c>
      <c r="AN13" s="15"/>
      <c r="AO13" s="15"/>
      <c r="AP13" s="15"/>
      <c r="AQ13" s="15"/>
      <c r="AR13" s="15"/>
      <c r="AS13" s="15"/>
      <c r="AT13" s="15">
        <f t="shared" si="2"/>
        <v>325542700</v>
      </c>
      <c r="AU13" s="15">
        <v>115000000</v>
      </c>
      <c r="AV13" s="15"/>
      <c r="AW13" s="15"/>
      <c r="AX13" s="15"/>
      <c r="AY13" s="15"/>
      <c r="AZ13" s="15"/>
      <c r="BA13" s="15"/>
      <c r="BB13" s="15">
        <f t="shared" si="3"/>
        <v>115000000</v>
      </c>
      <c r="BC13" s="15">
        <v>115000000</v>
      </c>
      <c r="BD13" s="15"/>
      <c r="BE13" s="15"/>
      <c r="BF13" s="15"/>
      <c r="BG13" s="15"/>
      <c r="BH13" s="15"/>
      <c r="BI13" s="15"/>
      <c r="BJ13" s="15">
        <f t="shared" si="4"/>
        <v>115000000</v>
      </c>
      <c r="BK13" s="15">
        <f t="shared" si="5"/>
        <v>702434158</v>
      </c>
      <c r="BL13" s="15">
        <f t="shared" si="5"/>
        <v>0</v>
      </c>
      <c r="BM13" s="15">
        <f t="shared" si="5"/>
        <v>0</v>
      </c>
      <c r="BN13" s="15">
        <f t="shared" si="5"/>
        <v>0</v>
      </c>
      <c r="BO13" s="15">
        <f t="shared" si="5"/>
        <v>0</v>
      </c>
      <c r="BP13" s="15">
        <f t="shared" si="5"/>
        <v>0</v>
      </c>
      <c r="BQ13" s="15">
        <f t="shared" si="5"/>
        <v>0</v>
      </c>
      <c r="BR13" s="15">
        <f t="shared" si="6"/>
        <v>702434158</v>
      </c>
    </row>
    <row r="14" spans="1:71" ht="90" hidden="1" x14ac:dyDescent="0.25">
      <c r="A14" s="1">
        <v>11</v>
      </c>
      <c r="B14" s="6" t="s">
        <v>28</v>
      </c>
      <c r="C14" s="7" t="s">
        <v>47</v>
      </c>
      <c r="D14" s="8" t="s">
        <v>48</v>
      </c>
      <c r="E14" s="9" t="s">
        <v>49</v>
      </c>
      <c r="F14" s="8" t="s">
        <v>50</v>
      </c>
      <c r="G14" s="7">
        <v>1500</v>
      </c>
      <c r="H14" s="11" t="s">
        <v>51</v>
      </c>
      <c r="I14" s="11" t="s">
        <v>73</v>
      </c>
      <c r="J14" s="11" t="s">
        <v>73</v>
      </c>
      <c r="K14" s="11"/>
      <c r="L14" s="7" t="s">
        <v>72</v>
      </c>
      <c r="M14" s="26">
        <v>0.7</v>
      </c>
      <c r="N14" s="26"/>
      <c r="O14" s="12">
        <v>11</v>
      </c>
      <c r="P14" s="13" t="s">
        <v>77</v>
      </c>
      <c r="Q14" s="11" t="s">
        <v>78</v>
      </c>
      <c r="R14" s="11" t="s">
        <v>78</v>
      </c>
      <c r="S14" s="14">
        <v>0</v>
      </c>
      <c r="T14" s="20">
        <v>1</v>
      </c>
      <c r="U14" s="20"/>
      <c r="V14" s="8" t="s">
        <v>76</v>
      </c>
      <c r="W14" s="15">
        <v>24000000</v>
      </c>
      <c r="X14" s="15"/>
      <c r="Y14" s="15"/>
      <c r="Z14" s="15"/>
      <c r="AA14" s="15"/>
      <c r="AB14" s="435"/>
      <c r="AC14" s="15"/>
      <c r="AD14" s="15">
        <f t="shared" si="0"/>
        <v>24000000</v>
      </c>
      <c r="AE14" s="15">
        <v>100891458</v>
      </c>
      <c r="AF14" s="15"/>
      <c r="AG14" s="15"/>
      <c r="AH14" s="15"/>
      <c r="AI14" s="15"/>
      <c r="AJ14" s="15"/>
      <c r="AK14" s="15"/>
      <c r="AL14" s="15">
        <f t="shared" si="1"/>
        <v>100891458</v>
      </c>
      <c r="AM14" s="15">
        <v>325542700</v>
      </c>
      <c r="AN14" s="15"/>
      <c r="AO14" s="15"/>
      <c r="AP14" s="15"/>
      <c r="AQ14" s="15"/>
      <c r="AR14" s="15"/>
      <c r="AS14" s="15"/>
      <c r="AT14" s="15">
        <f t="shared" si="2"/>
        <v>325542700</v>
      </c>
      <c r="AU14" s="15">
        <v>115000000</v>
      </c>
      <c r="AV14" s="15"/>
      <c r="AW14" s="15"/>
      <c r="AX14" s="15"/>
      <c r="AY14" s="15"/>
      <c r="AZ14" s="15"/>
      <c r="BA14" s="15"/>
      <c r="BB14" s="15">
        <f t="shared" si="3"/>
        <v>115000000</v>
      </c>
      <c r="BC14" s="15">
        <v>115000000</v>
      </c>
      <c r="BD14" s="15"/>
      <c r="BE14" s="15"/>
      <c r="BF14" s="15"/>
      <c r="BG14" s="15"/>
      <c r="BH14" s="15"/>
      <c r="BI14" s="15"/>
      <c r="BJ14" s="15">
        <f t="shared" si="4"/>
        <v>115000000</v>
      </c>
      <c r="BK14" s="15">
        <f t="shared" si="5"/>
        <v>680434158</v>
      </c>
      <c r="BL14" s="15">
        <f t="shared" si="5"/>
        <v>0</v>
      </c>
      <c r="BM14" s="15">
        <f t="shared" si="5"/>
        <v>0</v>
      </c>
      <c r="BN14" s="15">
        <f t="shared" si="5"/>
        <v>0</v>
      </c>
      <c r="BO14" s="15">
        <f t="shared" si="5"/>
        <v>0</v>
      </c>
      <c r="BP14" s="15">
        <f t="shared" si="5"/>
        <v>0</v>
      </c>
      <c r="BQ14" s="15">
        <f t="shared" si="5"/>
        <v>0</v>
      </c>
      <c r="BR14" s="15">
        <f t="shared" si="6"/>
        <v>680434158</v>
      </c>
    </row>
    <row r="15" spans="1:71" ht="90" hidden="1" x14ac:dyDescent="0.25">
      <c r="A15" s="1">
        <v>12</v>
      </c>
      <c r="B15" s="6" t="s">
        <v>28</v>
      </c>
      <c r="C15" s="7" t="s">
        <v>47</v>
      </c>
      <c r="D15" s="8" t="s">
        <v>48</v>
      </c>
      <c r="E15" s="9" t="s">
        <v>49</v>
      </c>
      <c r="F15" s="8" t="s">
        <v>50</v>
      </c>
      <c r="G15" s="7">
        <v>1500</v>
      </c>
      <c r="H15" s="11" t="s">
        <v>51</v>
      </c>
      <c r="I15" s="11" t="s">
        <v>73</v>
      </c>
      <c r="J15" s="11" t="s">
        <v>73</v>
      </c>
      <c r="K15" s="11"/>
      <c r="L15" s="7" t="s">
        <v>72</v>
      </c>
      <c r="M15" s="26">
        <v>0.7</v>
      </c>
      <c r="N15" s="26"/>
      <c r="O15" s="12">
        <v>12</v>
      </c>
      <c r="P15" s="13" t="s">
        <v>79</v>
      </c>
      <c r="Q15" s="11" t="s">
        <v>80</v>
      </c>
      <c r="R15" s="11" t="s">
        <v>80</v>
      </c>
      <c r="S15" s="14">
        <v>0</v>
      </c>
      <c r="T15" s="20">
        <v>1</v>
      </c>
      <c r="U15" s="20"/>
      <c r="V15" s="8" t="s">
        <v>76</v>
      </c>
      <c r="W15" s="15">
        <v>61500000</v>
      </c>
      <c r="X15" s="15"/>
      <c r="Y15" s="15"/>
      <c r="Z15" s="15"/>
      <c r="AA15" s="15"/>
      <c r="AB15" s="435"/>
      <c r="AC15" s="15"/>
      <c r="AD15" s="15">
        <f t="shared" si="0"/>
        <v>61500000</v>
      </c>
      <c r="AE15" s="15">
        <v>100891458</v>
      </c>
      <c r="AF15" s="15"/>
      <c r="AG15" s="15"/>
      <c r="AH15" s="15"/>
      <c r="AI15" s="15"/>
      <c r="AJ15" s="15"/>
      <c r="AK15" s="15"/>
      <c r="AL15" s="15">
        <f t="shared" si="1"/>
        <v>100891458</v>
      </c>
      <c r="AM15" s="15">
        <v>325542700</v>
      </c>
      <c r="AN15" s="15"/>
      <c r="AO15" s="15"/>
      <c r="AP15" s="15"/>
      <c r="AQ15" s="15"/>
      <c r="AR15" s="15"/>
      <c r="AS15" s="15"/>
      <c r="AT15" s="15">
        <f t="shared" si="2"/>
        <v>325542700</v>
      </c>
      <c r="AU15" s="15">
        <v>150000000</v>
      </c>
      <c r="AV15" s="15"/>
      <c r="AW15" s="15"/>
      <c r="AX15" s="15"/>
      <c r="AY15" s="15"/>
      <c r="AZ15" s="15"/>
      <c r="BA15" s="15"/>
      <c r="BB15" s="15">
        <f t="shared" si="3"/>
        <v>150000000</v>
      </c>
      <c r="BC15" s="15">
        <v>150000000</v>
      </c>
      <c r="BD15" s="15"/>
      <c r="BE15" s="15"/>
      <c r="BF15" s="15"/>
      <c r="BG15" s="15"/>
      <c r="BH15" s="15"/>
      <c r="BI15" s="15"/>
      <c r="BJ15" s="15">
        <f t="shared" si="4"/>
        <v>150000000</v>
      </c>
      <c r="BK15" s="15">
        <f t="shared" si="5"/>
        <v>787934158</v>
      </c>
      <c r="BL15" s="15">
        <f t="shared" si="5"/>
        <v>0</v>
      </c>
      <c r="BM15" s="15">
        <f t="shared" si="5"/>
        <v>0</v>
      </c>
      <c r="BN15" s="15">
        <f t="shared" si="5"/>
        <v>0</v>
      </c>
      <c r="BO15" s="15">
        <f t="shared" si="5"/>
        <v>0</v>
      </c>
      <c r="BP15" s="15">
        <f t="shared" si="5"/>
        <v>0</v>
      </c>
      <c r="BQ15" s="15">
        <f t="shared" si="5"/>
        <v>0</v>
      </c>
      <c r="BR15" s="15">
        <f t="shared" si="6"/>
        <v>787934158</v>
      </c>
    </row>
    <row r="16" spans="1:71" ht="150" hidden="1" x14ac:dyDescent="0.25">
      <c r="A16" s="1">
        <v>13</v>
      </c>
      <c r="B16" s="6" t="s">
        <v>28</v>
      </c>
      <c r="C16" s="27" t="s">
        <v>81</v>
      </c>
      <c r="D16" s="28" t="s">
        <v>82</v>
      </c>
      <c r="E16" s="9" t="s">
        <v>83</v>
      </c>
      <c r="F16" s="8" t="s">
        <v>84</v>
      </c>
      <c r="G16" s="7">
        <v>1300</v>
      </c>
      <c r="H16" s="11" t="s">
        <v>85</v>
      </c>
      <c r="I16" s="11" t="s">
        <v>73</v>
      </c>
      <c r="J16" s="11" t="s">
        <v>73</v>
      </c>
      <c r="K16" s="11"/>
      <c r="L16" s="7" t="s">
        <v>72</v>
      </c>
      <c r="M16" s="26">
        <v>0.7</v>
      </c>
      <c r="N16" s="26"/>
      <c r="O16" s="12">
        <v>13</v>
      </c>
      <c r="P16" s="13" t="s">
        <v>86</v>
      </c>
      <c r="Q16" s="11" t="s">
        <v>87</v>
      </c>
      <c r="R16" s="22" t="s">
        <v>88</v>
      </c>
      <c r="S16" s="14" t="s">
        <v>89</v>
      </c>
      <c r="T16" s="14">
        <v>7000</v>
      </c>
      <c r="U16" s="29" t="s">
        <v>90</v>
      </c>
      <c r="V16" s="8" t="s">
        <v>91</v>
      </c>
      <c r="W16" s="15"/>
      <c r="X16" s="15"/>
      <c r="Y16" s="15"/>
      <c r="Z16" s="15"/>
      <c r="AA16" s="15">
        <v>1426000000</v>
      </c>
      <c r="AB16" s="435"/>
      <c r="AC16" s="15"/>
      <c r="AD16" s="15">
        <f t="shared" si="0"/>
        <v>1426000000</v>
      </c>
      <c r="AE16" s="15"/>
      <c r="AF16" s="15"/>
      <c r="AG16" s="15"/>
      <c r="AH16" s="15"/>
      <c r="AI16" s="15">
        <v>1097374000</v>
      </c>
      <c r="AJ16" s="15"/>
      <c r="AK16" s="15"/>
      <c r="AL16" s="15">
        <f t="shared" si="1"/>
        <v>1097374000</v>
      </c>
      <c r="AM16" s="15">
        <v>325542700</v>
      </c>
      <c r="AN16" s="15"/>
      <c r="AO16" s="15"/>
      <c r="AP16" s="15"/>
      <c r="AQ16" s="15">
        <v>1152242700</v>
      </c>
      <c r="AR16" s="15"/>
      <c r="AS16" s="15"/>
      <c r="AT16" s="15">
        <f t="shared" si="2"/>
        <v>1477785400</v>
      </c>
      <c r="AU16" s="15"/>
      <c r="AV16" s="15"/>
      <c r="AW16" s="15"/>
      <c r="AX16" s="15"/>
      <c r="AY16" s="15">
        <v>1209854835</v>
      </c>
      <c r="AZ16" s="15"/>
      <c r="BA16" s="15"/>
      <c r="BB16" s="15">
        <f t="shared" si="3"/>
        <v>1209854835</v>
      </c>
      <c r="BC16" s="15"/>
      <c r="BD16" s="15"/>
      <c r="BE16" s="15"/>
      <c r="BF16" s="15"/>
      <c r="BG16" s="15">
        <v>1270347577</v>
      </c>
      <c r="BH16" s="15"/>
      <c r="BI16" s="15"/>
      <c r="BJ16" s="15">
        <f t="shared" si="4"/>
        <v>1270347577</v>
      </c>
      <c r="BK16" s="15">
        <f t="shared" si="5"/>
        <v>325542700</v>
      </c>
      <c r="BL16" s="15">
        <f t="shared" si="5"/>
        <v>0</v>
      </c>
      <c r="BM16" s="15">
        <f t="shared" si="5"/>
        <v>0</v>
      </c>
      <c r="BN16" s="15">
        <f t="shared" si="5"/>
        <v>0</v>
      </c>
      <c r="BO16" s="15">
        <f t="shared" si="5"/>
        <v>6155819112</v>
      </c>
      <c r="BP16" s="15">
        <f t="shared" si="5"/>
        <v>0</v>
      </c>
      <c r="BQ16" s="15">
        <f t="shared" si="5"/>
        <v>0</v>
      </c>
      <c r="BR16" s="15">
        <f t="shared" si="6"/>
        <v>6481361812</v>
      </c>
    </row>
    <row r="17" spans="1:71" ht="90" hidden="1" x14ac:dyDescent="0.25">
      <c r="A17" s="1">
        <v>14</v>
      </c>
      <c r="B17" s="6" t="s">
        <v>28</v>
      </c>
      <c r="C17" s="7" t="s">
        <v>92</v>
      </c>
      <c r="D17" s="8" t="s">
        <v>93</v>
      </c>
      <c r="E17" s="9" t="s">
        <v>94</v>
      </c>
      <c r="F17" s="8" t="s">
        <v>95</v>
      </c>
      <c r="G17" s="7">
        <v>1603</v>
      </c>
      <c r="H17" s="11" t="s">
        <v>96</v>
      </c>
      <c r="I17" s="11" t="s">
        <v>73</v>
      </c>
      <c r="J17" s="11" t="s">
        <v>73</v>
      </c>
      <c r="K17" s="11"/>
      <c r="L17" s="7" t="s">
        <v>72</v>
      </c>
      <c r="M17" s="26">
        <v>0.7</v>
      </c>
      <c r="N17" s="26"/>
      <c r="O17" s="12">
        <v>14</v>
      </c>
      <c r="P17" s="13" t="s">
        <v>97</v>
      </c>
      <c r="Q17" s="11" t="s">
        <v>98</v>
      </c>
      <c r="R17" s="11" t="s">
        <v>98</v>
      </c>
      <c r="S17" s="14">
        <v>15</v>
      </c>
      <c r="T17" s="14" t="s">
        <v>99</v>
      </c>
      <c r="U17" s="14"/>
      <c r="V17" s="8" t="s">
        <v>100</v>
      </c>
      <c r="W17" s="15"/>
      <c r="X17" s="15">
        <v>39200000</v>
      </c>
      <c r="Y17" s="15"/>
      <c r="Z17" s="15"/>
      <c r="AA17" s="15"/>
      <c r="AB17" s="435"/>
      <c r="AC17" s="15"/>
      <c r="AD17" s="15">
        <f t="shared" si="0"/>
        <v>39200000</v>
      </c>
      <c r="AE17" s="15"/>
      <c r="AF17" s="15">
        <v>150000000</v>
      </c>
      <c r="AG17" s="15"/>
      <c r="AH17" s="15"/>
      <c r="AI17" s="15"/>
      <c r="AJ17" s="15"/>
      <c r="AK17" s="15"/>
      <c r="AL17" s="15">
        <f t="shared" si="1"/>
        <v>150000000</v>
      </c>
      <c r="AM17" s="15">
        <v>325542700</v>
      </c>
      <c r="AN17" s="15">
        <v>150000000</v>
      </c>
      <c r="AO17" s="15"/>
      <c r="AP17" s="15"/>
      <c r="AQ17" s="15"/>
      <c r="AR17" s="15"/>
      <c r="AS17" s="15"/>
      <c r="AT17" s="15">
        <f t="shared" si="2"/>
        <v>475542700</v>
      </c>
      <c r="AU17" s="15"/>
      <c r="AV17" s="15">
        <v>120000000</v>
      </c>
      <c r="AW17" s="15"/>
      <c r="AX17" s="15"/>
      <c r="AY17" s="15"/>
      <c r="AZ17" s="15"/>
      <c r="BA17" s="15"/>
      <c r="BB17" s="15">
        <f t="shared" si="3"/>
        <v>120000000</v>
      </c>
      <c r="BC17" s="15"/>
      <c r="BD17" s="15">
        <v>150000000</v>
      </c>
      <c r="BE17" s="15"/>
      <c r="BF17" s="15"/>
      <c r="BG17" s="15"/>
      <c r="BH17" s="15"/>
      <c r="BI17" s="15"/>
      <c r="BJ17" s="15">
        <f t="shared" si="4"/>
        <v>150000000</v>
      </c>
      <c r="BK17" s="15">
        <f t="shared" si="5"/>
        <v>325542700</v>
      </c>
      <c r="BL17" s="15">
        <f t="shared" si="5"/>
        <v>609200000</v>
      </c>
      <c r="BM17" s="15">
        <f t="shared" si="5"/>
        <v>0</v>
      </c>
      <c r="BN17" s="15">
        <f t="shared" si="5"/>
        <v>0</v>
      </c>
      <c r="BO17" s="15">
        <f t="shared" si="5"/>
        <v>0</v>
      </c>
      <c r="BP17" s="15">
        <f t="shared" si="5"/>
        <v>0</v>
      </c>
      <c r="BQ17" s="15">
        <f t="shared" si="5"/>
        <v>0</v>
      </c>
      <c r="BR17" s="15">
        <f t="shared" si="6"/>
        <v>934742700</v>
      </c>
    </row>
    <row r="18" spans="1:71" ht="90" hidden="1" x14ac:dyDescent="0.25">
      <c r="A18" s="1">
        <v>15</v>
      </c>
      <c r="B18" s="6" t="s">
        <v>28</v>
      </c>
      <c r="C18" s="7" t="s">
        <v>92</v>
      </c>
      <c r="D18" s="8" t="s">
        <v>93</v>
      </c>
      <c r="E18" s="9" t="s">
        <v>94</v>
      </c>
      <c r="F18" s="8" t="s">
        <v>95</v>
      </c>
      <c r="G18" s="7">
        <v>1603</v>
      </c>
      <c r="H18" s="11" t="s">
        <v>96</v>
      </c>
      <c r="I18" s="11" t="s">
        <v>73</v>
      </c>
      <c r="J18" s="11" t="s">
        <v>73</v>
      </c>
      <c r="K18" s="11"/>
      <c r="L18" s="7" t="s">
        <v>72</v>
      </c>
      <c r="M18" s="26">
        <v>0.7</v>
      </c>
      <c r="N18" s="26"/>
      <c r="O18" s="12">
        <v>15</v>
      </c>
      <c r="P18" s="13" t="s">
        <v>101</v>
      </c>
      <c r="Q18" s="8" t="s">
        <v>102</v>
      </c>
      <c r="R18" s="8" t="s">
        <v>102</v>
      </c>
      <c r="S18" s="14">
        <v>4</v>
      </c>
      <c r="T18" s="14">
        <v>12</v>
      </c>
      <c r="U18" s="14"/>
      <c r="V18" s="8" t="s">
        <v>100</v>
      </c>
      <c r="W18" s="15"/>
      <c r="X18" s="15">
        <v>15000000</v>
      </c>
      <c r="Y18" s="15"/>
      <c r="Z18" s="15"/>
      <c r="AA18" s="15"/>
      <c r="AB18" s="435"/>
      <c r="AC18" s="15"/>
      <c r="AD18" s="15">
        <f t="shared" si="0"/>
        <v>15000000</v>
      </c>
      <c r="AE18" s="15"/>
      <c r="AF18" s="15">
        <v>40000000</v>
      </c>
      <c r="AG18" s="15"/>
      <c r="AH18" s="15"/>
      <c r="AI18" s="15"/>
      <c r="AJ18" s="15"/>
      <c r="AK18" s="15"/>
      <c r="AL18" s="15">
        <f t="shared" si="1"/>
        <v>40000000</v>
      </c>
      <c r="AM18" s="15">
        <v>325542700</v>
      </c>
      <c r="AN18" s="15">
        <v>40000000</v>
      </c>
      <c r="AO18" s="15"/>
      <c r="AP18" s="15"/>
      <c r="AQ18" s="15"/>
      <c r="AR18" s="15"/>
      <c r="AS18" s="15"/>
      <c r="AT18" s="15">
        <f t="shared" si="2"/>
        <v>365542700</v>
      </c>
      <c r="AU18" s="15"/>
      <c r="AV18" s="15">
        <v>30000000</v>
      </c>
      <c r="AW18" s="15"/>
      <c r="AX18" s="15"/>
      <c r="AY18" s="15"/>
      <c r="AZ18" s="15"/>
      <c r="BA18" s="15"/>
      <c r="BB18" s="15">
        <f t="shared" si="3"/>
        <v>30000000</v>
      </c>
      <c r="BC18" s="15"/>
      <c r="BD18" s="15">
        <v>40000000</v>
      </c>
      <c r="BE18" s="15"/>
      <c r="BF18" s="15"/>
      <c r="BG18" s="15"/>
      <c r="BH18" s="15"/>
      <c r="BI18" s="15"/>
      <c r="BJ18" s="15">
        <f t="shared" si="4"/>
        <v>40000000</v>
      </c>
      <c r="BK18" s="15">
        <f t="shared" si="5"/>
        <v>325542700</v>
      </c>
      <c r="BL18" s="15">
        <f t="shared" si="5"/>
        <v>165000000</v>
      </c>
      <c r="BM18" s="15">
        <f t="shared" si="5"/>
        <v>0</v>
      </c>
      <c r="BN18" s="15">
        <f t="shared" si="5"/>
        <v>0</v>
      </c>
      <c r="BO18" s="15">
        <f t="shared" si="5"/>
        <v>0</v>
      </c>
      <c r="BP18" s="15">
        <f t="shared" si="5"/>
        <v>0</v>
      </c>
      <c r="BQ18" s="15">
        <f t="shared" si="5"/>
        <v>0</v>
      </c>
      <c r="BR18" s="15">
        <f t="shared" si="6"/>
        <v>490542700</v>
      </c>
    </row>
    <row r="19" spans="1:71" ht="105" hidden="1" x14ac:dyDescent="0.25">
      <c r="A19" s="1">
        <v>16</v>
      </c>
      <c r="B19" s="6" t="s">
        <v>28</v>
      </c>
      <c r="C19" s="7" t="s">
        <v>92</v>
      </c>
      <c r="D19" s="8" t="s">
        <v>93</v>
      </c>
      <c r="E19" s="9" t="s">
        <v>94</v>
      </c>
      <c r="F19" s="8" t="s">
        <v>95</v>
      </c>
      <c r="G19" s="7">
        <v>1603</v>
      </c>
      <c r="H19" s="11" t="s">
        <v>96</v>
      </c>
      <c r="I19" s="11" t="s">
        <v>73</v>
      </c>
      <c r="J19" s="11" t="s">
        <v>73</v>
      </c>
      <c r="K19" s="11"/>
      <c r="L19" s="7" t="s">
        <v>72</v>
      </c>
      <c r="M19" s="26">
        <v>0.7</v>
      </c>
      <c r="N19" s="26"/>
      <c r="O19" s="12">
        <v>16</v>
      </c>
      <c r="P19" s="13" t="s">
        <v>103</v>
      </c>
      <c r="Q19" s="8" t="s">
        <v>104</v>
      </c>
      <c r="R19" s="8" t="s">
        <v>105</v>
      </c>
      <c r="S19" s="14">
        <v>90</v>
      </c>
      <c r="T19" s="14">
        <v>90</v>
      </c>
      <c r="U19" s="14"/>
      <c r="V19" s="8" t="s">
        <v>100</v>
      </c>
      <c r="W19" s="15">
        <v>130200000</v>
      </c>
      <c r="X19" s="15">
        <v>1015500000</v>
      </c>
      <c r="Y19" s="15"/>
      <c r="Z19" s="15"/>
      <c r="AA19" s="15"/>
      <c r="AB19" s="435"/>
      <c r="AC19" s="15"/>
      <c r="AD19" s="15">
        <f t="shared" si="0"/>
        <v>1145700000</v>
      </c>
      <c r="AE19" s="15">
        <v>800000000</v>
      </c>
      <c r="AF19" s="15">
        <v>1162155000</v>
      </c>
      <c r="AG19" s="15"/>
      <c r="AH19" s="15"/>
      <c r="AI19" s="15"/>
      <c r="AJ19" s="15"/>
      <c r="AK19" s="15"/>
      <c r="AL19" s="15">
        <f t="shared" si="1"/>
        <v>1962155000</v>
      </c>
      <c r="AM19" s="15">
        <v>325542700</v>
      </c>
      <c r="AN19" s="15">
        <v>1162155000</v>
      </c>
      <c r="AO19" s="15">
        <v>3000000000</v>
      </c>
      <c r="AP19" s="15"/>
      <c r="AQ19" s="15"/>
      <c r="AR19" s="15"/>
      <c r="AS19" s="15"/>
      <c r="AT19" s="15">
        <f t="shared" si="2"/>
        <v>4487697700</v>
      </c>
      <c r="AU19" s="15">
        <v>800000000</v>
      </c>
      <c r="AV19" s="15">
        <v>1162155000</v>
      </c>
      <c r="AW19" s="15">
        <v>1200000000</v>
      </c>
      <c r="AX19" s="15"/>
      <c r="AY19" s="15"/>
      <c r="AZ19" s="15"/>
      <c r="BA19" s="15"/>
      <c r="BB19" s="15">
        <f t="shared" si="3"/>
        <v>3162155000</v>
      </c>
      <c r="BC19" s="15">
        <v>800000000</v>
      </c>
      <c r="BD19" s="15">
        <v>1162155000</v>
      </c>
      <c r="BE19" s="15"/>
      <c r="BF19" s="15"/>
      <c r="BG19" s="15"/>
      <c r="BH19" s="15"/>
      <c r="BI19" s="15"/>
      <c r="BJ19" s="15">
        <f t="shared" si="4"/>
        <v>1962155000</v>
      </c>
      <c r="BK19" s="15">
        <f t="shared" si="5"/>
        <v>2855742700</v>
      </c>
      <c r="BL19" s="15">
        <f t="shared" si="5"/>
        <v>5664120000</v>
      </c>
      <c r="BM19" s="15">
        <f t="shared" si="5"/>
        <v>4200000000</v>
      </c>
      <c r="BN19" s="15">
        <f t="shared" si="5"/>
        <v>0</v>
      </c>
      <c r="BO19" s="15">
        <f t="shared" si="5"/>
        <v>0</v>
      </c>
      <c r="BP19" s="15">
        <f t="shared" si="5"/>
        <v>0</v>
      </c>
      <c r="BQ19" s="15">
        <f t="shared" si="5"/>
        <v>0</v>
      </c>
      <c r="BR19" s="15">
        <f t="shared" si="6"/>
        <v>12719862700</v>
      </c>
    </row>
    <row r="20" spans="1:71" ht="90" hidden="1" x14ac:dyDescent="0.25">
      <c r="A20" s="1">
        <v>17</v>
      </c>
      <c r="B20" s="6" t="s">
        <v>28</v>
      </c>
      <c r="C20" s="7" t="s">
        <v>92</v>
      </c>
      <c r="D20" s="8" t="s">
        <v>93</v>
      </c>
      <c r="E20" s="9" t="s">
        <v>94</v>
      </c>
      <c r="F20" s="8" t="s">
        <v>95</v>
      </c>
      <c r="G20" s="7">
        <v>1603</v>
      </c>
      <c r="H20" s="11" t="s">
        <v>96</v>
      </c>
      <c r="I20" s="11" t="s">
        <v>73</v>
      </c>
      <c r="J20" s="11" t="s">
        <v>73</v>
      </c>
      <c r="K20" s="11"/>
      <c r="L20" s="7" t="s">
        <v>72</v>
      </c>
      <c r="M20" s="26">
        <v>0.7</v>
      </c>
      <c r="N20" s="26"/>
      <c r="O20" s="12">
        <v>17</v>
      </c>
      <c r="P20" s="13" t="s">
        <v>106</v>
      </c>
      <c r="Q20" s="8" t="s">
        <v>107</v>
      </c>
      <c r="R20" s="8" t="s">
        <v>107</v>
      </c>
      <c r="S20" s="14">
        <v>17</v>
      </c>
      <c r="T20" s="14" t="s">
        <v>108</v>
      </c>
      <c r="U20" s="14"/>
      <c r="V20" s="8" t="s">
        <v>100</v>
      </c>
      <c r="W20" s="15"/>
      <c r="X20" s="15">
        <v>120800000</v>
      </c>
      <c r="Y20" s="15"/>
      <c r="Z20" s="15"/>
      <c r="AA20" s="15"/>
      <c r="AB20" s="435"/>
      <c r="AC20" s="15"/>
      <c r="AD20" s="15">
        <f t="shared" si="0"/>
        <v>120800000</v>
      </c>
      <c r="AE20" s="15"/>
      <c r="AF20" s="15">
        <v>180000000</v>
      </c>
      <c r="AG20" s="15"/>
      <c r="AH20" s="15"/>
      <c r="AI20" s="15"/>
      <c r="AJ20" s="15"/>
      <c r="AK20" s="15"/>
      <c r="AL20" s="15">
        <f t="shared" si="1"/>
        <v>180000000</v>
      </c>
      <c r="AM20" s="15">
        <v>325542700</v>
      </c>
      <c r="AN20" s="15">
        <v>180000000</v>
      </c>
      <c r="AO20" s="15"/>
      <c r="AP20" s="15"/>
      <c r="AQ20" s="15"/>
      <c r="AR20" s="15"/>
      <c r="AS20" s="15"/>
      <c r="AT20" s="15">
        <f t="shared" si="2"/>
        <v>505542700</v>
      </c>
      <c r="AU20" s="15"/>
      <c r="AV20" s="15">
        <v>180000000</v>
      </c>
      <c r="AW20" s="15"/>
      <c r="AX20" s="15"/>
      <c r="AY20" s="15"/>
      <c r="AZ20" s="15"/>
      <c r="BA20" s="15"/>
      <c r="BB20" s="15">
        <f t="shared" si="3"/>
        <v>180000000</v>
      </c>
      <c r="BC20" s="15"/>
      <c r="BD20" s="15">
        <v>180000000</v>
      </c>
      <c r="BE20" s="15"/>
      <c r="BF20" s="15"/>
      <c r="BG20" s="15"/>
      <c r="BH20" s="15"/>
      <c r="BI20" s="15"/>
      <c r="BJ20" s="15">
        <f t="shared" si="4"/>
        <v>180000000</v>
      </c>
      <c r="BK20" s="15">
        <f t="shared" si="5"/>
        <v>325542700</v>
      </c>
      <c r="BL20" s="15">
        <f t="shared" si="5"/>
        <v>840800000</v>
      </c>
      <c r="BM20" s="15">
        <f t="shared" si="5"/>
        <v>0</v>
      </c>
      <c r="BN20" s="15">
        <f t="shared" si="5"/>
        <v>0</v>
      </c>
      <c r="BO20" s="15">
        <f t="shared" si="5"/>
        <v>0</v>
      </c>
      <c r="BP20" s="15">
        <f t="shared" si="5"/>
        <v>0</v>
      </c>
      <c r="BQ20" s="15">
        <f t="shared" si="5"/>
        <v>0</v>
      </c>
      <c r="BR20" s="15">
        <f t="shared" si="6"/>
        <v>1166342700</v>
      </c>
    </row>
    <row r="21" spans="1:71" ht="105" hidden="1" x14ac:dyDescent="0.25">
      <c r="A21" s="1">
        <v>18</v>
      </c>
      <c r="B21" s="6" t="s">
        <v>28</v>
      </c>
      <c r="C21" s="7" t="s">
        <v>109</v>
      </c>
      <c r="D21" s="8" t="s">
        <v>110</v>
      </c>
      <c r="E21" s="9" t="s">
        <v>111</v>
      </c>
      <c r="F21" s="8" t="s">
        <v>112</v>
      </c>
      <c r="G21" s="7">
        <v>1604</v>
      </c>
      <c r="H21" s="11" t="s">
        <v>113</v>
      </c>
      <c r="I21" s="11" t="s">
        <v>73</v>
      </c>
      <c r="J21" s="11" t="s">
        <v>73</v>
      </c>
      <c r="K21" s="11"/>
      <c r="L21" s="7" t="s">
        <v>72</v>
      </c>
      <c r="M21" s="26">
        <v>0.7</v>
      </c>
      <c r="N21" s="26"/>
      <c r="O21" s="12">
        <v>18</v>
      </c>
      <c r="P21" s="13" t="s">
        <v>114</v>
      </c>
      <c r="Q21" s="8" t="s">
        <v>115</v>
      </c>
      <c r="R21" s="30" t="s">
        <v>116</v>
      </c>
      <c r="S21" s="31">
        <v>2</v>
      </c>
      <c r="T21" s="31">
        <v>4</v>
      </c>
      <c r="U21" s="31" t="s">
        <v>117</v>
      </c>
      <c r="V21" s="8" t="s">
        <v>118</v>
      </c>
      <c r="W21" s="15"/>
      <c r="X21" s="15"/>
      <c r="Y21" s="15"/>
      <c r="Z21" s="15"/>
      <c r="AA21" s="15"/>
      <c r="AB21" s="435"/>
      <c r="AC21" s="15"/>
      <c r="AD21" s="15">
        <f t="shared" si="0"/>
        <v>0</v>
      </c>
      <c r="AE21" s="15"/>
      <c r="AF21" s="15">
        <v>100000000</v>
      </c>
      <c r="AG21" s="15"/>
      <c r="AH21" s="15"/>
      <c r="AI21" s="15"/>
      <c r="AJ21" s="15"/>
      <c r="AK21" s="15"/>
      <c r="AL21" s="15">
        <f t="shared" si="1"/>
        <v>100000000</v>
      </c>
      <c r="AM21" s="15">
        <v>325542700</v>
      </c>
      <c r="AN21" s="15">
        <v>101600000</v>
      </c>
      <c r="AO21" s="15"/>
      <c r="AP21" s="15"/>
      <c r="AQ21" s="15"/>
      <c r="AR21" s="15"/>
      <c r="AS21" s="15"/>
      <c r="AT21" s="15">
        <f t="shared" si="2"/>
        <v>427142700</v>
      </c>
      <c r="AU21" s="15"/>
      <c r="AV21" s="15">
        <v>104648099</v>
      </c>
      <c r="AW21" s="15"/>
      <c r="AX21" s="15"/>
      <c r="AY21" s="15"/>
      <c r="AZ21" s="15"/>
      <c r="BA21" s="15"/>
      <c r="BB21" s="15">
        <f t="shared" si="3"/>
        <v>104648099</v>
      </c>
      <c r="BC21" s="15"/>
      <c r="BD21" s="15">
        <v>107787481</v>
      </c>
      <c r="BE21" s="15"/>
      <c r="BF21" s="15"/>
      <c r="BG21" s="15"/>
      <c r="BH21" s="15"/>
      <c r="BI21" s="15"/>
      <c r="BJ21" s="15">
        <f t="shared" si="4"/>
        <v>107787481</v>
      </c>
      <c r="BK21" s="15">
        <f t="shared" si="5"/>
        <v>325542700</v>
      </c>
      <c r="BL21" s="15">
        <f t="shared" si="5"/>
        <v>414035580</v>
      </c>
      <c r="BM21" s="15">
        <f t="shared" si="5"/>
        <v>0</v>
      </c>
      <c r="BN21" s="15">
        <f t="shared" si="5"/>
        <v>0</v>
      </c>
      <c r="BO21" s="15">
        <f t="shared" si="5"/>
        <v>0</v>
      </c>
      <c r="BP21" s="15">
        <f t="shared" si="5"/>
        <v>0</v>
      </c>
      <c r="BQ21" s="15">
        <f t="shared" si="5"/>
        <v>0</v>
      </c>
      <c r="BR21" s="15">
        <f t="shared" si="6"/>
        <v>739578280</v>
      </c>
    </row>
    <row r="22" spans="1:71" ht="135" hidden="1" x14ac:dyDescent="0.25">
      <c r="A22" s="1">
        <v>19</v>
      </c>
      <c r="B22" s="6" t="s">
        <v>28</v>
      </c>
      <c r="C22" s="7" t="s">
        <v>109</v>
      </c>
      <c r="D22" s="8" t="s">
        <v>110</v>
      </c>
      <c r="E22" s="9" t="s">
        <v>111</v>
      </c>
      <c r="F22" s="8" t="s">
        <v>112</v>
      </c>
      <c r="G22" s="7">
        <v>1604</v>
      </c>
      <c r="H22" s="11" t="s">
        <v>113</v>
      </c>
      <c r="I22" s="11" t="s">
        <v>73</v>
      </c>
      <c r="J22" s="11" t="s">
        <v>73</v>
      </c>
      <c r="K22" s="11"/>
      <c r="L22" s="7" t="s">
        <v>72</v>
      </c>
      <c r="M22" s="26">
        <v>0.7</v>
      </c>
      <c r="N22" s="26"/>
      <c r="O22" s="12">
        <v>19</v>
      </c>
      <c r="P22" s="13" t="s">
        <v>119</v>
      </c>
      <c r="Q22" s="8" t="s">
        <v>120</v>
      </c>
      <c r="R22" s="8" t="s">
        <v>120</v>
      </c>
      <c r="S22" s="14">
        <v>6000</v>
      </c>
      <c r="T22" s="14" t="s">
        <v>121</v>
      </c>
      <c r="U22" s="14"/>
      <c r="V22" s="8" t="s">
        <v>118</v>
      </c>
      <c r="W22" s="15"/>
      <c r="X22" s="15">
        <v>135497789</v>
      </c>
      <c r="Y22" s="15"/>
      <c r="Z22" s="15"/>
      <c r="AA22" s="15"/>
      <c r="AB22" s="435"/>
      <c r="AC22" s="15"/>
      <c r="AD22" s="15">
        <f t="shared" si="0"/>
        <v>135497789</v>
      </c>
      <c r="AE22" s="15"/>
      <c r="AF22" s="15">
        <v>85000000</v>
      </c>
      <c r="AG22" s="15"/>
      <c r="AH22" s="15"/>
      <c r="AI22" s="15"/>
      <c r="AJ22" s="15"/>
      <c r="AK22" s="15"/>
      <c r="AL22" s="15">
        <f t="shared" si="1"/>
        <v>85000000</v>
      </c>
      <c r="AM22" s="15">
        <v>325542700</v>
      </c>
      <c r="AN22" s="15">
        <v>88900000</v>
      </c>
      <c r="AO22" s="15"/>
      <c r="AP22" s="15"/>
      <c r="AQ22" s="15"/>
      <c r="AR22" s="15"/>
      <c r="AS22" s="15"/>
      <c r="AT22" s="15">
        <f t="shared" si="2"/>
        <v>414442700</v>
      </c>
      <c r="AU22" s="15"/>
      <c r="AV22" s="15">
        <v>91567087</v>
      </c>
      <c r="AW22" s="15"/>
      <c r="AX22" s="15"/>
      <c r="AY22" s="15"/>
      <c r="AZ22" s="15"/>
      <c r="BA22" s="15"/>
      <c r="BB22" s="15">
        <f t="shared" si="3"/>
        <v>91567087</v>
      </c>
      <c r="BC22" s="15"/>
      <c r="BD22" s="15">
        <v>94314046</v>
      </c>
      <c r="BE22" s="15"/>
      <c r="BF22" s="15"/>
      <c r="BG22" s="15"/>
      <c r="BH22" s="15"/>
      <c r="BI22" s="15"/>
      <c r="BJ22" s="15">
        <f t="shared" si="4"/>
        <v>94314046</v>
      </c>
      <c r="BK22" s="15">
        <f t="shared" si="5"/>
        <v>325542700</v>
      </c>
      <c r="BL22" s="15">
        <f t="shared" si="5"/>
        <v>495278922</v>
      </c>
      <c r="BM22" s="15">
        <f t="shared" si="5"/>
        <v>0</v>
      </c>
      <c r="BN22" s="15">
        <f t="shared" si="5"/>
        <v>0</v>
      </c>
      <c r="BO22" s="15">
        <f t="shared" si="5"/>
        <v>0</v>
      </c>
      <c r="BP22" s="15">
        <f t="shared" si="5"/>
        <v>0</v>
      </c>
      <c r="BQ22" s="15">
        <f t="shared" si="5"/>
        <v>0</v>
      </c>
      <c r="BR22" s="15">
        <f t="shared" si="6"/>
        <v>820821622</v>
      </c>
    </row>
    <row r="23" spans="1:71" ht="180" hidden="1" x14ac:dyDescent="0.25">
      <c r="A23" s="1">
        <v>20</v>
      </c>
      <c r="B23" s="6" t="s">
        <v>28</v>
      </c>
      <c r="C23" s="7" t="s">
        <v>109</v>
      </c>
      <c r="D23" s="8" t="s">
        <v>110</v>
      </c>
      <c r="E23" s="9" t="s">
        <v>111</v>
      </c>
      <c r="F23" s="8" t="s">
        <v>112</v>
      </c>
      <c r="G23" s="7">
        <v>1604</v>
      </c>
      <c r="H23" s="11" t="s">
        <v>113</v>
      </c>
      <c r="I23" s="11" t="s">
        <v>73</v>
      </c>
      <c r="J23" s="11" t="s">
        <v>73</v>
      </c>
      <c r="K23" s="11"/>
      <c r="L23" s="7" t="s">
        <v>72</v>
      </c>
      <c r="M23" s="26">
        <v>0.7</v>
      </c>
      <c r="N23" s="26"/>
      <c r="O23" s="12">
        <v>20</v>
      </c>
      <c r="P23" s="13" t="s">
        <v>122</v>
      </c>
      <c r="Q23" s="8" t="s">
        <v>123</v>
      </c>
      <c r="R23" s="8" t="s">
        <v>123</v>
      </c>
      <c r="S23" s="14">
        <v>142000</v>
      </c>
      <c r="T23" s="14">
        <v>160000</v>
      </c>
      <c r="U23" s="14"/>
      <c r="V23" s="8" t="s">
        <v>118</v>
      </c>
      <c r="W23" s="15"/>
      <c r="X23" s="15">
        <v>327092249</v>
      </c>
      <c r="Y23" s="15"/>
      <c r="Z23" s="15"/>
      <c r="AA23" s="15"/>
      <c r="AB23" s="435"/>
      <c r="AC23" s="15">
        <v>167175874</v>
      </c>
      <c r="AD23" s="15">
        <f t="shared" si="0"/>
        <v>494268123</v>
      </c>
      <c r="AE23" s="15"/>
      <c r="AF23" s="15">
        <v>530000000</v>
      </c>
      <c r="AG23" s="15"/>
      <c r="AH23" s="15"/>
      <c r="AI23" s="15"/>
      <c r="AJ23" s="15"/>
      <c r="AK23" s="15"/>
      <c r="AL23" s="15">
        <f t="shared" si="1"/>
        <v>530000000</v>
      </c>
      <c r="AM23" s="15">
        <v>325542700</v>
      </c>
      <c r="AN23" s="15">
        <v>493032440</v>
      </c>
      <c r="AO23" s="15"/>
      <c r="AP23" s="15"/>
      <c r="AQ23" s="15"/>
      <c r="AR23" s="15"/>
      <c r="AS23" s="15"/>
      <c r="AT23" s="15">
        <f t="shared" si="2"/>
        <v>818575140</v>
      </c>
      <c r="AU23" s="15"/>
      <c r="AV23" s="15">
        <v>507823488</v>
      </c>
      <c r="AW23" s="15"/>
      <c r="AX23" s="15"/>
      <c r="AY23" s="15"/>
      <c r="AZ23" s="15"/>
      <c r="BA23" s="15"/>
      <c r="BB23" s="15">
        <f t="shared" si="3"/>
        <v>507823488</v>
      </c>
      <c r="BC23" s="15"/>
      <c r="BD23" s="15">
        <v>523058190</v>
      </c>
      <c r="BE23" s="15"/>
      <c r="BF23" s="15"/>
      <c r="BG23" s="15"/>
      <c r="BH23" s="15"/>
      <c r="BI23" s="15"/>
      <c r="BJ23" s="15">
        <f t="shared" si="4"/>
        <v>523058190</v>
      </c>
      <c r="BK23" s="15">
        <f t="shared" si="5"/>
        <v>325542700</v>
      </c>
      <c r="BL23" s="15">
        <f t="shared" si="5"/>
        <v>2381006367</v>
      </c>
      <c r="BM23" s="15">
        <f t="shared" si="5"/>
        <v>0</v>
      </c>
      <c r="BN23" s="15">
        <f t="shared" si="5"/>
        <v>0</v>
      </c>
      <c r="BO23" s="15">
        <f t="shared" si="5"/>
        <v>0</v>
      </c>
      <c r="BP23" s="15">
        <f t="shared" si="5"/>
        <v>0</v>
      </c>
      <c r="BQ23" s="15">
        <f t="shared" si="5"/>
        <v>167175874</v>
      </c>
      <c r="BR23" s="15">
        <f t="shared" si="6"/>
        <v>2873724941</v>
      </c>
    </row>
    <row r="24" spans="1:71" ht="105" hidden="1" x14ac:dyDescent="0.25">
      <c r="A24" s="1">
        <v>21</v>
      </c>
      <c r="B24" s="6" t="s">
        <v>28</v>
      </c>
      <c r="C24" s="7" t="s">
        <v>109</v>
      </c>
      <c r="D24" s="8" t="s">
        <v>110</v>
      </c>
      <c r="E24" s="9" t="s">
        <v>111</v>
      </c>
      <c r="F24" s="8" t="s">
        <v>112</v>
      </c>
      <c r="G24" s="7">
        <v>1604</v>
      </c>
      <c r="H24" s="11" t="s">
        <v>113</v>
      </c>
      <c r="I24" s="11" t="s">
        <v>73</v>
      </c>
      <c r="J24" s="11" t="s">
        <v>73</v>
      </c>
      <c r="K24" s="11"/>
      <c r="L24" s="7" t="s">
        <v>72</v>
      </c>
      <c r="M24" s="26">
        <v>0.7</v>
      </c>
      <c r="N24" s="26"/>
      <c r="O24" s="12">
        <v>21</v>
      </c>
      <c r="P24" s="13" t="s">
        <v>124</v>
      </c>
      <c r="Q24" s="8" t="s">
        <v>125</v>
      </c>
      <c r="R24" s="8" t="s">
        <v>125</v>
      </c>
      <c r="S24" s="14">
        <v>0</v>
      </c>
      <c r="T24" s="14">
        <v>3</v>
      </c>
      <c r="U24" s="14"/>
      <c r="V24" s="8" t="s">
        <v>118</v>
      </c>
      <c r="W24" s="15"/>
      <c r="X24" s="15"/>
      <c r="Y24" s="15"/>
      <c r="Z24" s="15"/>
      <c r="AA24" s="15"/>
      <c r="AB24" s="435"/>
      <c r="AC24" s="15"/>
      <c r="AD24" s="15">
        <f t="shared" si="0"/>
        <v>0</v>
      </c>
      <c r="AE24" s="15"/>
      <c r="AF24" s="15">
        <v>390000000</v>
      </c>
      <c r="AG24" s="15"/>
      <c r="AH24" s="15"/>
      <c r="AI24" s="15"/>
      <c r="AJ24" s="15"/>
      <c r="AK24" s="15"/>
      <c r="AL24" s="15">
        <f t="shared" si="1"/>
        <v>390000000</v>
      </c>
      <c r="AM24" s="15">
        <v>325542700</v>
      </c>
      <c r="AN24" s="15">
        <v>244000000</v>
      </c>
      <c r="AO24" s="15"/>
      <c r="AP24" s="15"/>
      <c r="AQ24" s="15"/>
      <c r="AR24" s="15"/>
      <c r="AS24" s="15"/>
      <c r="AT24" s="15">
        <f t="shared" si="2"/>
        <v>569542700</v>
      </c>
      <c r="AU24" s="15"/>
      <c r="AV24" s="15">
        <v>251319967</v>
      </c>
      <c r="AW24" s="15"/>
      <c r="AX24" s="15"/>
      <c r="AY24" s="15"/>
      <c r="AZ24" s="15"/>
      <c r="BA24" s="15"/>
      <c r="BB24" s="15">
        <f t="shared" si="3"/>
        <v>251319967</v>
      </c>
      <c r="BC24" s="15"/>
      <c r="BD24" s="15">
        <v>258859615</v>
      </c>
      <c r="BE24" s="15"/>
      <c r="BF24" s="15"/>
      <c r="BG24" s="15"/>
      <c r="BH24" s="15"/>
      <c r="BI24" s="15"/>
      <c r="BJ24" s="15">
        <f t="shared" si="4"/>
        <v>258859615</v>
      </c>
      <c r="BK24" s="15">
        <f t="shared" si="5"/>
        <v>325542700</v>
      </c>
      <c r="BL24" s="15">
        <f t="shared" si="5"/>
        <v>1144179582</v>
      </c>
      <c r="BM24" s="15">
        <f t="shared" si="5"/>
        <v>0</v>
      </c>
      <c r="BN24" s="15">
        <f t="shared" si="5"/>
        <v>0</v>
      </c>
      <c r="BO24" s="15">
        <f t="shared" si="5"/>
        <v>0</v>
      </c>
      <c r="BP24" s="15">
        <f t="shared" si="5"/>
        <v>0</v>
      </c>
      <c r="BQ24" s="15">
        <f t="shared" si="5"/>
        <v>0</v>
      </c>
      <c r="BR24" s="15">
        <f t="shared" si="6"/>
        <v>1469722282</v>
      </c>
    </row>
    <row r="25" spans="1:71" ht="90" hidden="1" x14ac:dyDescent="0.25">
      <c r="A25" s="1">
        <v>22</v>
      </c>
      <c r="B25" s="6" t="s">
        <v>28</v>
      </c>
      <c r="C25" s="7" t="s">
        <v>109</v>
      </c>
      <c r="D25" s="8" t="s">
        <v>110</v>
      </c>
      <c r="E25" s="9" t="s">
        <v>126</v>
      </c>
      <c r="F25" s="8" t="s">
        <v>127</v>
      </c>
      <c r="G25" s="7">
        <v>1604</v>
      </c>
      <c r="H25" s="11" t="s">
        <v>113</v>
      </c>
      <c r="I25" s="11" t="s">
        <v>73</v>
      </c>
      <c r="J25" s="11" t="s">
        <v>73</v>
      </c>
      <c r="K25" s="11"/>
      <c r="L25" s="7" t="s">
        <v>72</v>
      </c>
      <c r="M25" s="7">
        <v>0.7</v>
      </c>
      <c r="N25" s="7"/>
      <c r="O25" s="12">
        <v>22</v>
      </c>
      <c r="P25" s="13" t="s">
        <v>128</v>
      </c>
      <c r="Q25" s="8" t="s">
        <v>129</v>
      </c>
      <c r="R25" s="8" t="s">
        <v>129</v>
      </c>
      <c r="S25" s="14">
        <v>0</v>
      </c>
      <c r="T25" s="14">
        <v>1</v>
      </c>
      <c r="U25" s="14"/>
      <c r="V25" s="8" t="s">
        <v>118</v>
      </c>
      <c r="W25" s="15"/>
      <c r="X25" s="15"/>
      <c r="Y25" s="15"/>
      <c r="Z25" s="15"/>
      <c r="AA25" s="15"/>
      <c r="AB25" s="435"/>
      <c r="AC25" s="15"/>
      <c r="AD25" s="15">
        <f t="shared" si="0"/>
        <v>0</v>
      </c>
      <c r="AE25" s="15"/>
      <c r="AF25" s="15">
        <v>300000000</v>
      </c>
      <c r="AG25" s="15"/>
      <c r="AH25" s="15"/>
      <c r="AI25" s="15"/>
      <c r="AJ25" s="15"/>
      <c r="AK25" s="15"/>
      <c r="AL25" s="15">
        <f t="shared" si="1"/>
        <v>300000000</v>
      </c>
      <c r="AM25" s="15">
        <v>325542700</v>
      </c>
      <c r="AN25" s="15">
        <v>366000000</v>
      </c>
      <c r="AO25" s="15"/>
      <c r="AP25" s="15"/>
      <c r="AQ25" s="15"/>
      <c r="AR25" s="15"/>
      <c r="AS25" s="15"/>
      <c r="AT25" s="15">
        <f t="shared" si="2"/>
        <v>691542700</v>
      </c>
      <c r="AU25" s="15"/>
      <c r="AV25" s="15">
        <v>376979950</v>
      </c>
      <c r="AW25" s="15"/>
      <c r="AX25" s="15"/>
      <c r="AY25" s="15"/>
      <c r="AZ25" s="15"/>
      <c r="BA25" s="15"/>
      <c r="BB25" s="15">
        <f t="shared" si="3"/>
        <v>376979950</v>
      </c>
      <c r="BC25" s="15"/>
      <c r="BD25" s="15">
        <v>388289423</v>
      </c>
      <c r="BE25" s="15"/>
      <c r="BF25" s="15"/>
      <c r="BG25" s="15"/>
      <c r="BH25" s="15"/>
      <c r="BI25" s="15"/>
      <c r="BJ25" s="15">
        <f t="shared" si="4"/>
        <v>388289423</v>
      </c>
      <c r="BK25" s="15">
        <f t="shared" si="5"/>
        <v>325542700</v>
      </c>
      <c r="BL25" s="15">
        <f t="shared" si="5"/>
        <v>1431269373</v>
      </c>
      <c r="BM25" s="15">
        <f t="shared" si="5"/>
        <v>0</v>
      </c>
      <c r="BN25" s="15">
        <f t="shared" si="5"/>
        <v>0</v>
      </c>
      <c r="BO25" s="15">
        <f t="shared" si="5"/>
        <v>0</v>
      </c>
      <c r="BP25" s="15">
        <f t="shared" si="5"/>
        <v>0</v>
      </c>
      <c r="BQ25" s="15">
        <f t="shared" si="5"/>
        <v>0</v>
      </c>
      <c r="BR25" s="15">
        <f t="shared" si="6"/>
        <v>1756812073</v>
      </c>
    </row>
    <row r="26" spans="1:71" ht="120" hidden="1" x14ac:dyDescent="0.25">
      <c r="A26" s="1">
        <v>23</v>
      </c>
      <c r="B26" s="6" t="s">
        <v>28</v>
      </c>
      <c r="C26" s="7" t="s">
        <v>109</v>
      </c>
      <c r="D26" s="8" t="s">
        <v>110</v>
      </c>
      <c r="E26" s="9" t="s">
        <v>111</v>
      </c>
      <c r="F26" s="8" t="s">
        <v>112</v>
      </c>
      <c r="G26" s="7">
        <v>1604</v>
      </c>
      <c r="H26" s="11" t="s">
        <v>113</v>
      </c>
      <c r="I26" s="11" t="s">
        <v>73</v>
      </c>
      <c r="J26" s="11" t="s">
        <v>73</v>
      </c>
      <c r="K26" s="11"/>
      <c r="L26" s="7" t="s">
        <v>72</v>
      </c>
      <c r="M26" s="26">
        <v>0.7</v>
      </c>
      <c r="N26" s="26"/>
      <c r="O26" s="12">
        <v>23</v>
      </c>
      <c r="P26" s="13" t="s">
        <v>130</v>
      </c>
      <c r="Q26" s="8" t="s">
        <v>131</v>
      </c>
      <c r="R26" s="8" t="s">
        <v>131</v>
      </c>
      <c r="S26" s="14">
        <v>41</v>
      </c>
      <c r="T26" s="14">
        <v>60</v>
      </c>
      <c r="U26" s="14"/>
      <c r="V26" s="8" t="s">
        <v>118</v>
      </c>
      <c r="W26" s="15"/>
      <c r="X26" s="15">
        <v>405545844</v>
      </c>
      <c r="Y26" s="15"/>
      <c r="Z26" s="15"/>
      <c r="AA26" s="15"/>
      <c r="AB26" s="435"/>
      <c r="AC26" s="15">
        <v>45919236</v>
      </c>
      <c r="AD26" s="15">
        <f t="shared" si="0"/>
        <v>451465080</v>
      </c>
      <c r="AE26" s="15"/>
      <c r="AF26" s="15">
        <v>100000000</v>
      </c>
      <c r="AG26" s="15"/>
      <c r="AH26" s="15"/>
      <c r="AI26" s="15"/>
      <c r="AJ26" s="15"/>
      <c r="AK26" s="15"/>
      <c r="AL26" s="15">
        <f t="shared" si="1"/>
        <v>100000000</v>
      </c>
      <c r="AM26" s="15">
        <v>325542700</v>
      </c>
      <c r="AN26" s="15">
        <v>97600000</v>
      </c>
      <c r="AO26" s="15"/>
      <c r="AP26" s="15"/>
      <c r="AQ26" s="15"/>
      <c r="AR26" s="15"/>
      <c r="AS26" s="15"/>
      <c r="AT26" s="15">
        <f t="shared" si="2"/>
        <v>423142700</v>
      </c>
      <c r="AU26" s="15"/>
      <c r="AV26" s="15">
        <v>100527987</v>
      </c>
      <c r="AW26" s="15"/>
      <c r="AX26" s="15"/>
      <c r="AY26" s="15"/>
      <c r="AZ26" s="15"/>
      <c r="BA26" s="15"/>
      <c r="BB26" s="15">
        <f t="shared" si="3"/>
        <v>100527987</v>
      </c>
      <c r="BC26" s="15"/>
      <c r="BD26" s="15">
        <v>103543846</v>
      </c>
      <c r="BE26" s="15"/>
      <c r="BF26" s="15"/>
      <c r="BG26" s="15"/>
      <c r="BH26" s="15"/>
      <c r="BI26" s="15"/>
      <c r="BJ26" s="15">
        <f t="shared" si="4"/>
        <v>103543846</v>
      </c>
      <c r="BK26" s="15">
        <f t="shared" si="5"/>
        <v>325542700</v>
      </c>
      <c r="BL26" s="15">
        <f t="shared" si="5"/>
        <v>807217677</v>
      </c>
      <c r="BM26" s="15">
        <f t="shared" si="5"/>
        <v>0</v>
      </c>
      <c r="BN26" s="15">
        <f t="shared" si="5"/>
        <v>0</v>
      </c>
      <c r="BO26" s="15">
        <f t="shared" si="5"/>
        <v>0</v>
      </c>
      <c r="BP26" s="15">
        <f t="shared" si="5"/>
        <v>0</v>
      </c>
      <c r="BQ26" s="15">
        <f t="shared" si="5"/>
        <v>45919236</v>
      </c>
      <c r="BR26" s="15">
        <f t="shared" si="6"/>
        <v>1178679613</v>
      </c>
    </row>
    <row r="27" spans="1:71" ht="105" hidden="1" x14ac:dyDescent="0.25">
      <c r="A27" s="1">
        <v>24</v>
      </c>
      <c r="B27" s="6" t="s">
        <v>28</v>
      </c>
      <c r="C27" s="7" t="s">
        <v>109</v>
      </c>
      <c r="D27" s="8" t="s">
        <v>110</v>
      </c>
      <c r="E27" s="9" t="s">
        <v>111</v>
      </c>
      <c r="F27" s="8" t="s">
        <v>112</v>
      </c>
      <c r="G27" s="7">
        <v>1604</v>
      </c>
      <c r="H27" s="11" t="s">
        <v>113</v>
      </c>
      <c r="I27" s="11" t="s">
        <v>73</v>
      </c>
      <c r="J27" s="11" t="s">
        <v>73</v>
      </c>
      <c r="K27" s="11"/>
      <c r="L27" s="7" t="s">
        <v>72</v>
      </c>
      <c r="M27" s="26">
        <v>0.7</v>
      </c>
      <c r="N27" s="26"/>
      <c r="O27" s="12">
        <v>24</v>
      </c>
      <c r="P27" s="13" t="s">
        <v>132</v>
      </c>
      <c r="Q27" s="8" t="s">
        <v>133</v>
      </c>
      <c r="R27" s="8" t="s">
        <v>133</v>
      </c>
      <c r="S27" s="14">
        <v>56</v>
      </c>
      <c r="T27" s="14">
        <v>150</v>
      </c>
      <c r="U27" s="14"/>
      <c r="V27" s="8" t="s">
        <v>118</v>
      </c>
      <c r="W27" s="15"/>
      <c r="X27" s="15">
        <v>97073333</v>
      </c>
      <c r="Y27" s="15"/>
      <c r="Z27" s="15"/>
      <c r="AA27" s="15"/>
      <c r="AB27" s="435"/>
      <c r="AC27" s="15"/>
      <c r="AD27" s="15">
        <f t="shared" si="0"/>
        <v>97073333</v>
      </c>
      <c r="AE27" s="15"/>
      <c r="AF27" s="15">
        <v>610000000</v>
      </c>
      <c r="AG27" s="15"/>
      <c r="AH27" s="15"/>
      <c r="AI27" s="15"/>
      <c r="AJ27" s="15"/>
      <c r="AK27" s="15"/>
      <c r="AL27" s="15">
        <f t="shared" si="1"/>
        <v>610000000</v>
      </c>
      <c r="AM27" s="15">
        <v>325542700</v>
      </c>
      <c r="AN27" s="15">
        <v>610000000</v>
      </c>
      <c r="AO27" s="15"/>
      <c r="AP27" s="15"/>
      <c r="AQ27" s="15"/>
      <c r="AR27" s="15"/>
      <c r="AS27" s="15"/>
      <c r="AT27" s="15">
        <f t="shared" si="2"/>
        <v>935542700</v>
      </c>
      <c r="AU27" s="15"/>
      <c r="AV27" s="15">
        <v>628299916</v>
      </c>
      <c r="AW27" s="15"/>
      <c r="AX27" s="15"/>
      <c r="AY27" s="15"/>
      <c r="AZ27" s="15"/>
      <c r="BA27" s="15"/>
      <c r="BB27" s="15">
        <f t="shared" si="3"/>
        <v>628299916</v>
      </c>
      <c r="BC27" s="15"/>
      <c r="BD27" s="15">
        <v>647149038</v>
      </c>
      <c r="BE27" s="15"/>
      <c r="BF27" s="15"/>
      <c r="BG27" s="15"/>
      <c r="BH27" s="15"/>
      <c r="BI27" s="15"/>
      <c r="BJ27" s="15">
        <f t="shared" si="4"/>
        <v>647149038</v>
      </c>
      <c r="BK27" s="15">
        <f t="shared" si="5"/>
        <v>325542700</v>
      </c>
      <c r="BL27" s="15">
        <f t="shared" si="5"/>
        <v>2592522287</v>
      </c>
      <c r="BM27" s="15">
        <f t="shared" si="5"/>
        <v>0</v>
      </c>
      <c r="BN27" s="15">
        <f t="shared" si="5"/>
        <v>0</v>
      </c>
      <c r="BO27" s="15">
        <f t="shared" si="5"/>
        <v>0</v>
      </c>
      <c r="BP27" s="15">
        <f t="shared" si="5"/>
        <v>0</v>
      </c>
      <c r="BQ27" s="15">
        <f t="shared" si="5"/>
        <v>0</v>
      </c>
      <c r="BR27" s="15">
        <f t="shared" si="6"/>
        <v>2918064987</v>
      </c>
    </row>
    <row r="28" spans="1:71" ht="165" hidden="1" x14ac:dyDescent="0.25">
      <c r="A28" s="1">
        <v>25</v>
      </c>
      <c r="B28" s="6" t="s">
        <v>28</v>
      </c>
      <c r="C28" s="7" t="s">
        <v>29</v>
      </c>
      <c r="D28" s="8" t="s">
        <v>30</v>
      </c>
      <c r="E28" s="9" t="s">
        <v>31</v>
      </c>
      <c r="F28" s="8" t="s">
        <v>32</v>
      </c>
      <c r="G28" s="10" t="s">
        <v>33</v>
      </c>
      <c r="H28" s="11" t="s">
        <v>34</v>
      </c>
      <c r="I28" s="11" t="s">
        <v>134</v>
      </c>
      <c r="J28" s="11" t="s">
        <v>134</v>
      </c>
      <c r="K28" s="11"/>
      <c r="L28" s="7" t="s">
        <v>135</v>
      </c>
      <c r="M28" s="129"/>
      <c r="N28" s="129" t="s">
        <v>1757</v>
      </c>
      <c r="O28" s="126">
        <v>25</v>
      </c>
      <c r="P28" s="13" t="s">
        <v>136</v>
      </c>
      <c r="Q28" s="11" t="s">
        <v>137</v>
      </c>
      <c r="R28" s="11" t="s">
        <v>137</v>
      </c>
      <c r="S28" s="14" t="s">
        <v>72</v>
      </c>
      <c r="T28" s="134"/>
      <c r="U28" s="14"/>
      <c r="V28" s="8" t="s">
        <v>38</v>
      </c>
      <c r="W28" s="15"/>
      <c r="X28" s="15"/>
      <c r="Y28" s="15"/>
      <c r="Z28" s="15">
        <v>445802510</v>
      </c>
      <c r="AA28" s="15"/>
      <c r="AB28" s="435"/>
      <c r="AC28" s="15"/>
      <c r="AD28" s="15">
        <f t="shared" si="0"/>
        <v>445802510</v>
      </c>
      <c r="AE28" s="15"/>
      <c r="AF28" s="15"/>
      <c r="AG28" s="15"/>
      <c r="AH28" s="15">
        <v>514234615</v>
      </c>
      <c r="AI28" s="15"/>
      <c r="AJ28" s="15"/>
      <c r="AK28" s="15"/>
      <c r="AL28" s="15">
        <f t="shared" si="1"/>
        <v>514234615</v>
      </c>
      <c r="AM28" s="16">
        <v>325542700</v>
      </c>
      <c r="AN28" s="15"/>
      <c r="AO28" s="15"/>
      <c r="AP28" s="15">
        <v>800000000</v>
      </c>
      <c r="AQ28" s="15"/>
      <c r="AR28" s="15"/>
      <c r="AS28" s="15"/>
      <c r="AT28" s="15">
        <f t="shared" si="2"/>
        <v>1125542700</v>
      </c>
      <c r="AU28" s="17"/>
      <c r="AV28" s="15"/>
      <c r="AW28" s="15"/>
      <c r="AX28" s="15">
        <v>800000000</v>
      </c>
      <c r="AY28" s="15"/>
      <c r="AZ28" s="15"/>
      <c r="BA28" s="15"/>
      <c r="BB28" s="15">
        <f t="shared" si="3"/>
        <v>800000000</v>
      </c>
      <c r="BC28" s="16"/>
      <c r="BD28" s="16"/>
      <c r="BE28" s="16"/>
      <c r="BF28" s="16">
        <v>800000000</v>
      </c>
      <c r="BG28" s="16"/>
      <c r="BH28" s="16"/>
      <c r="BI28" s="16"/>
      <c r="BJ28" s="15">
        <f t="shared" si="4"/>
        <v>800000000</v>
      </c>
      <c r="BK28" s="15">
        <f t="shared" si="5"/>
        <v>325542700</v>
      </c>
      <c r="BL28" s="15">
        <f t="shared" si="5"/>
        <v>0</v>
      </c>
      <c r="BM28" s="15">
        <f t="shared" si="5"/>
        <v>0</v>
      </c>
      <c r="BN28" s="15">
        <f t="shared" si="5"/>
        <v>3360037125</v>
      </c>
      <c r="BO28" s="15">
        <f t="shared" si="5"/>
        <v>0</v>
      </c>
      <c r="BP28" s="15">
        <f t="shared" si="5"/>
        <v>0</v>
      </c>
      <c r="BQ28" s="15">
        <f t="shared" si="5"/>
        <v>0</v>
      </c>
      <c r="BR28" s="15">
        <f t="shared" si="6"/>
        <v>3685579825</v>
      </c>
    </row>
    <row r="29" spans="1:71" ht="105" hidden="1" x14ac:dyDescent="0.25">
      <c r="A29" s="1">
        <v>26</v>
      </c>
      <c r="B29" s="6" t="s">
        <v>28</v>
      </c>
      <c r="C29" s="7" t="s">
        <v>138</v>
      </c>
      <c r="D29" s="8" t="s">
        <v>139</v>
      </c>
      <c r="E29" s="9" t="s">
        <v>140</v>
      </c>
      <c r="F29" s="8" t="s">
        <v>141</v>
      </c>
      <c r="G29" s="10" t="s">
        <v>142</v>
      </c>
      <c r="H29" s="11" t="s">
        <v>143</v>
      </c>
      <c r="I29" s="11" t="s">
        <v>144</v>
      </c>
      <c r="J29" s="22" t="s">
        <v>145</v>
      </c>
      <c r="K29" s="22" t="s">
        <v>54</v>
      </c>
      <c r="L29" s="7">
        <v>8.27</v>
      </c>
      <c r="M29" s="32">
        <v>8.5</v>
      </c>
      <c r="N29" s="32"/>
      <c r="O29" s="12">
        <v>26</v>
      </c>
      <c r="P29" s="13" t="s">
        <v>146</v>
      </c>
      <c r="Q29" s="11" t="s">
        <v>147</v>
      </c>
      <c r="R29" s="11" t="s">
        <v>147</v>
      </c>
      <c r="S29" s="33">
        <v>0.94499999999999995</v>
      </c>
      <c r="T29" s="20">
        <v>1</v>
      </c>
      <c r="U29" s="31"/>
      <c r="V29" s="8" t="s">
        <v>148</v>
      </c>
      <c r="W29" s="15">
        <v>28266965850</v>
      </c>
      <c r="X29" s="15"/>
      <c r="Y29" s="15"/>
      <c r="Z29" s="15">
        <v>4959141668</v>
      </c>
      <c r="AA29" s="15"/>
      <c r="AB29" s="435"/>
      <c r="AC29" s="15"/>
      <c r="AD29" s="15">
        <f t="shared" si="0"/>
        <v>33226107518</v>
      </c>
      <c r="AE29" s="15">
        <v>5928751752</v>
      </c>
      <c r="AF29" s="15">
        <v>6810213050</v>
      </c>
      <c r="AG29" s="15"/>
      <c r="AH29" s="15">
        <v>9832875000</v>
      </c>
      <c r="AI29" s="15"/>
      <c r="AJ29" s="15"/>
      <c r="AK29" s="15">
        <v>9884392249</v>
      </c>
      <c r="AL29" s="15">
        <f t="shared" si="1"/>
        <v>32456232051</v>
      </c>
      <c r="AM29" s="15">
        <v>325542700</v>
      </c>
      <c r="AN29" s="15">
        <v>5593468664</v>
      </c>
      <c r="AO29" s="15">
        <v>0</v>
      </c>
      <c r="AP29" s="15">
        <v>3200000000</v>
      </c>
      <c r="AQ29" s="15"/>
      <c r="AR29" s="15"/>
      <c r="AS29" s="15"/>
      <c r="AT29" s="15">
        <f t="shared" si="2"/>
        <v>9119011364</v>
      </c>
      <c r="AU29" s="15">
        <v>18621077363</v>
      </c>
      <c r="AV29" s="15">
        <v>6607395482</v>
      </c>
      <c r="AW29" s="15"/>
      <c r="AX29" s="15">
        <v>3500000000</v>
      </c>
      <c r="AY29" s="15"/>
      <c r="AZ29" s="15"/>
      <c r="BA29" s="15"/>
      <c r="BB29" s="15">
        <f t="shared" si="3"/>
        <v>28728472845</v>
      </c>
      <c r="BC29" s="15">
        <f>15000000000+1265116000</f>
        <v>16265116000</v>
      </c>
      <c r="BD29" s="15">
        <v>6500000000</v>
      </c>
      <c r="BE29" s="15">
        <v>0</v>
      </c>
      <c r="BF29" s="15">
        <v>1240390224</v>
      </c>
      <c r="BG29" s="15"/>
      <c r="BH29" s="15"/>
      <c r="BI29" s="15"/>
      <c r="BJ29" s="15">
        <f t="shared" si="4"/>
        <v>24005506224</v>
      </c>
      <c r="BK29" s="15">
        <f t="shared" si="5"/>
        <v>69407453665</v>
      </c>
      <c r="BL29" s="15">
        <f t="shared" si="5"/>
        <v>25511077196</v>
      </c>
      <c r="BM29" s="15">
        <f t="shared" si="5"/>
        <v>0</v>
      </c>
      <c r="BN29" s="15">
        <f t="shared" si="5"/>
        <v>22732406892</v>
      </c>
      <c r="BO29" s="15">
        <f t="shared" si="5"/>
        <v>0</v>
      </c>
      <c r="BP29" s="15">
        <f t="shared" si="5"/>
        <v>0</v>
      </c>
      <c r="BQ29" s="15">
        <f t="shared" si="5"/>
        <v>9884392249</v>
      </c>
      <c r="BR29" s="15">
        <f t="shared" si="6"/>
        <v>127535330002</v>
      </c>
    </row>
    <row r="30" spans="1:71" ht="90" x14ac:dyDescent="0.25">
      <c r="A30" s="1">
        <v>27</v>
      </c>
      <c r="B30" s="6" t="s">
        <v>28</v>
      </c>
      <c r="C30" s="7" t="s">
        <v>29</v>
      </c>
      <c r="D30" s="8" t="s">
        <v>30</v>
      </c>
      <c r="E30" s="9" t="s">
        <v>31</v>
      </c>
      <c r="F30" s="8" t="s">
        <v>32</v>
      </c>
      <c r="G30" s="10" t="s">
        <v>33</v>
      </c>
      <c r="H30" s="11" t="s">
        <v>34</v>
      </c>
      <c r="I30" s="11" t="s">
        <v>144</v>
      </c>
      <c r="J30" s="11" t="s">
        <v>144</v>
      </c>
      <c r="K30" s="11"/>
      <c r="L30" s="7">
        <v>5.5</v>
      </c>
      <c r="M30" s="129"/>
      <c r="N30" s="129" t="s">
        <v>1685</v>
      </c>
      <c r="O30" s="126">
        <v>27</v>
      </c>
      <c r="P30" s="13" t="s">
        <v>149</v>
      </c>
      <c r="Q30" s="11" t="s">
        <v>150</v>
      </c>
      <c r="R30" s="11" t="s">
        <v>150</v>
      </c>
      <c r="S30" s="14">
        <v>0</v>
      </c>
      <c r="T30" s="135"/>
      <c r="U30" s="20"/>
      <c r="V30" s="8" t="s">
        <v>38</v>
      </c>
      <c r="W30" s="15">
        <v>583310000</v>
      </c>
      <c r="X30" s="15"/>
      <c r="Y30" s="15"/>
      <c r="Z30" s="15"/>
      <c r="AA30" s="15"/>
      <c r="AB30" s="435">
        <v>2900217653</v>
      </c>
      <c r="AC30" s="15"/>
      <c r="AD30" s="15">
        <f t="shared" si="0"/>
        <v>3483527653</v>
      </c>
      <c r="AE30" s="15">
        <v>1063597665</v>
      </c>
      <c r="AF30" s="15"/>
      <c r="AG30" s="15"/>
      <c r="AH30" s="15"/>
      <c r="AI30" s="15"/>
      <c r="AJ30" s="15"/>
      <c r="AK30" s="15"/>
      <c r="AL30" s="15">
        <f t="shared" si="1"/>
        <v>1063597665</v>
      </c>
      <c r="AM30" s="16">
        <v>325542700</v>
      </c>
      <c r="AN30" s="15"/>
      <c r="AO30" s="15">
        <f>3400000000-1000000000</f>
        <v>2400000000</v>
      </c>
      <c r="AP30" s="15"/>
      <c r="AQ30" s="15"/>
      <c r="AR30" s="15"/>
      <c r="AS30" s="15"/>
      <c r="AT30" s="15">
        <f t="shared" si="2"/>
        <v>2725542700</v>
      </c>
      <c r="AU30" s="17">
        <v>3701455148</v>
      </c>
      <c r="AV30" s="15"/>
      <c r="AW30" s="15">
        <v>3000000000</v>
      </c>
      <c r="AX30" s="15"/>
      <c r="AY30" s="15"/>
      <c r="AZ30" s="15"/>
      <c r="BA30" s="15"/>
      <c r="BB30" s="15">
        <f t="shared" si="3"/>
        <v>6701455148</v>
      </c>
      <c r="BC30" s="429">
        <v>584172079</v>
      </c>
      <c r="BD30" s="429"/>
      <c r="BE30" s="429">
        <v>4000000000</v>
      </c>
      <c r="BF30" s="429"/>
      <c r="BG30" s="429"/>
      <c r="BH30" s="429"/>
      <c r="BI30" s="429"/>
      <c r="BJ30" s="15">
        <f t="shared" si="4"/>
        <v>4584172079</v>
      </c>
      <c r="BK30" s="15">
        <f t="shared" si="5"/>
        <v>6258077592</v>
      </c>
      <c r="BL30" s="15">
        <f t="shared" si="5"/>
        <v>0</v>
      </c>
      <c r="BM30" s="15">
        <f t="shared" si="5"/>
        <v>9400000000</v>
      </c>
      <c r="BN30" s="15">
        <f t="shared" si="5"/>
        <v>0</v>
      </c>
      <c r="BO30" s="15">
        <f t="shared" si="5"/>
        <v>0</v>
      </c>
      <c r="BP30" s="15">
        <f t="shared" si="5"/>
        <v>2900217653</v>
      </c>
      <c r="BQ30" s="15">
        <f t="shared" si="5"/>
        <v>0</v>
      </c>
      <c r="BR30" s="15">
        <f t="shared" si="6"/>
        <v>18558295245</v>
      </c>
      <c r="BS30" s="430">
        <v>7701455148</v>
      </c>
    </row>
    <row r="31" spans="1:71" ht="60" hidden="1" x14ac:dyDescent="0.25">
      <c r="A31" s="1">
        <v>28</v>
      </c>
      <c r="B31" s="6" t="s">
        <v>28</v>
      </c>
      <c r="C31" s="7" t="s">
        <v>29</v>
      </c>
      <c r="D31" s="8" t="s">
        <v>30</v>
      </c>
      <c r="E31" s="9" t="s">
        <v>31</v>
      </c>
      <c r="F31" s="8" t="s">
        <v>32</v>
      </c>
      <c r="G31" s="10" t="s">
        <v>33</v>
      </c>
      <c r="H31" s="11" t="s">
        <v>34</v>
      </c>
      <c r="I31" s="11" t="s">
        <v>144</v>
      </c>
      <c r="J31" s="11" t="s">
        <v>144</v>
      </c>
      <c r="K31" s="11"/>
      <c r="L31" s="7">
        <v>5.5</v>
      </c>
      <c r="M31" s="129"/>
      <c r="N31" s="129" t="s">
        <v>1707</v>
      </c>
      <c r="O31" s="126">
        <v>28</v>
      </c>
      <c r="P31" s="13" t="s">
        <v>151</v>
      </c>
      <c r="Q31" s="11" t="s">
        <v>152</v>
      </c>
      <c r="R31" s="11" t="s">
        <v>152</v>
      </c>
      <c r="S31" s="14">
        <v>0</v>
      </c>
      <c r="T31" s="134"/>
      <c r="U31" s="14"/>
      <c r="V31" s="8" t="s">
        <v>38</v>
      </c>
      <c r="W31" s="15">
        <v>2353570324</v>
      </c>
      <c r="X31" s="15">
        <v>1159952435</v>
      </c>
      <c r="Y31" s="15"/>
      <c r="Z31" s="15"/>
      <c r="AA31" s="15"/>
      <c r="AB31" s="435"/>
      <c r="AC31" s="15"/>
      <c r="AD31" s="15">
        <f t="shared" si="0"/>
        <v>3513522759</v>
      </c>
      <c r="AE31" s="15">
        <v>443772217</v>
      </c>
      <c r="AF31" s="15">
        <v>10000000000</v>
      </c>
      <c r="AG31" s="15">
        <v>30000000000</v>
      </c>
      <c r="AH31" s="15"/>
      <c r="AI31" s="15"/>
      <c r="AJ31" s="15"/>
      <c r="AK31" s="15"/>
      <c r="AL31" s="15">
        <f t="shared" si="1"/>
        <v>40443772217</v>
      </c>
      <c r="AM31" s="16">
        <v>325542700</v>
      </c>
      <c r="AN31" s="15">
        <v>23217704394</v>
      </c>
      <c r="AO31" s="15">
        <v>50000000000</v>
      </c>
      <c r="AP31" s="15"/>
      <c r="AQ31" s="15"/>
      <c r="AR31" s="15"/>
      <c r="AS31" s="15"/>
      <c r="AT31" s="15">
        <f t="shared" si="2"/>
        <v>73543247094</v>
      </c>
      <c r="AU31" s="17">
        <v>526846376</v>
      </c>
      <c r="AV31" s="15">
        <v>23932114445</v>
      </c>
      <c r="AW31" s="15">
        <v>80000000000</v>
      </c>
      <c r="AX31" s="15"/>
      <c r="AY31" s="15"/>
      <c r="AZ31" s="15"/>
      <c r="BA31" s="15"/>
      <c r="BB31" s="15">
        <f t="shared" si="3"/>
        <v>104458960821</v>
      </c>
      <c r="BC31" s="429">
        <f>1226846376+1271158006</f>
        <v>2498004382</v>
      </c>
      <c r="BD31" s="429">
        <v>24643403446</v>
      </c>
      <c r="BE31" s="429"/>
      <c r="BF31" s="429"/>
      <c r="BG31" s="429"/>
      <c r="BH31" s="429"/>
      <c r="BI31" s="429"/>
      <c r="BJ31" s="15">
        <f t="shared" si="4"/>
        <v>27141407828</v>
      </c>
      <c r="BK31" s="15">
        <f t="shared" si="5"/>
        <v>6147735999</v>
      </c>
      <c r="BL31" s="15">
        <f t="shared" si="5"/>
        <v>82953174720</v>
      </c>
      <c r="BM31" s="15">
        <f t="shared" si="5"/>
        <v>160000000000</v>
      </c>
      <c r="BN31" s="15">
        <f t="shared" si="5"/>
        <v>0</v>
      </c>
      <c r="BO31" s="15">
        <f t="shared" si="5"/>
        <v>0</v>
      </c>
      <c r="BP31" s="15">
        <f t="shared" si="5"/>
        <v>0</v>
      </c>
      <c r="BQ31" s="15">
        <f t="shared" si="5"/>
        <v>0</v>
      </c>
      <c r="BR31" s="15">
        <f t="shared" si="6"/>
        <v>249100910719</v>
      </c>
      <c r="BS31" s="115">
        <v>25170249822</v>
      </c>
    </row>
    <row r="32" spans="1:71" ht="120" hidden="1" x14ac:dyDescent="0.25">
      <c r="A32" s="1">
        <v>29</v>
      </c>
      <c r="B32" s="6" t="s">
        <v>28</v>
      </c>
      <c r="C32" s="7" t="s">
        <v>29</v>
      </c>
      <c r="D32" s="8" t="s">
        <v>30</v>
      </c>
      <c r="E32" s="9" t="s">
        <v>153</v>
      </c>
      <c r="F32" s="8" t="s">
        <v>154</v>
      </c>
      <c r="G32" s="10" t="s">
        <v>33</v>
      </c>
      <c r="H32" s="11" t="s">
        <v>34</v>
      </c>
      <c r="I32" s="11" t="s">
        <v>144</v>
      </c>
      <c r="J32" s="11" t="s">
        <v>144</v>
      </c>
      <c r="K32" s="11"/>
      <c r="L32" s="7">
        <v>5.5</v>
      </c>
      <c r="M32" s="129"/>
      <c r="N32" s="129" t="s">
        <v>1715</v>
      </c>
      <c r="O32" s="126">
        <v>29</v>
      </c>
      <c r="P32" s="13" t="s">
        <v>155</v>
      </c>
      <c r="Q32" s="11" t="s">
        <v>156</v>
      </c>
      <c r="R32" s="11" t="s">
        <v>156</v>
      </c>
      <c r="S32" s="14" t="s">
        <v>72</v>
      </c>
      <c r="T32" s="134"/>
      <c r="U32" s="14"/>
      <c r="V32" s="8" t="s">
        <v>38</v>
      </c>
      <c r="W32" s="15">
        <v>906312364</v>
      </c>
      <c r="X32" s="15"/>
      <c r="Y32" s="15"/>
      <c r="Z32" s="15"/>
      <c r="AA32" s="15"/>
      <c r="AB32" s="435"/>
      <c r="AC32" s="15"/>
      <c r="AD32" s="15">
        <f t="shared" si="0"/>
        <v>906312364</v>
      </c>
      <c r="AE32" s="15">
        <v>877749214</v>
      </c>
      <c r="AF32" s="15"/>
      <c r="AG32" s="15"/>
      <c r="AH32" s="15"/>
      <c r="AI32" s="15"/>
      <c r="AJ32" s="15"/>
      <c r="AK32" s="15"/>
      <c r="AL32" s="15">
        <f t="shared" si="1"/>
        <v>877749214</v>
      </c>
      <c r="AM32" s="16">
        <v>325542700</v>
      </c>
      <c r="AN32" s="15"/>
      <c r="AO32" s="15"/>
      <c r="AP32" s="15"/>
      <c r="AQ32" s="15"/>
      <c r="AR32" s="15"/>
      <c r="AS32" s="15"/>
      <c r="AT32" s="15">
        <f t="shared" si="2"/>
        <v>325542700</v>
      </c>
      <c r="AU32" s="17">
        <f>1342063867-403200000</f>
        <v>938863867</v>
      </c>
      <c r="AV32" s="15"/>
      <c r="AW32" s="15"/>
      <c r="AX32" s="15"/>
      <c r="AY32" s="15"/>
      <c r="AZ32" s="15"/>
      <c r="BA32" s="15"/>
      <c r="BB32" s="15">
        <f t="shared" si="3"/>
        <v>938863867</v>
      </c>
      <c r="BC32" s="16">
        <f>938863867+553990663</f>
        <v>1492854530</v>
      </c>
      <c r="BD32" s="16"/>
      <c r="BE32" s="16"/>
      <c r="BF32" s="16"/>
      <c r="BG32" s="16"/>
      <c r="BH32" s="16"/>
      <c r="BI32" s="16"/>
      <c r="BJ32" s="15">
        <f t="shared" si="4"/>
        <v>1492854530</v>
      </c>
      <c r="BK32" s="15">
        <f t="shared" si="5"/>
        <v>4541322675</v>
      </c>
      <c r="BL32" s="15">
        <f t="shared" si="5"/>
        <v>0</v>
      </c>
      <c r="BM32" s="15">
        <f t="shared" si="5"/>
        <v>0</v>
      </c>
      <c r="BN32" s="15">
        <f t="shared" si="5"/>
        <v>0</v>
      </c>
      <c r="BO32" s="15">
        <f t="shared" si="5"/>
        <v>0</v>
      </c>
      <c r="BP32" s="15">
        <f t="shared" si="5"/>
        <v>0</v>
      </c>
      <c r="BQ32" s="15">
        <f t="shared" si="5"/>
        <v>0</v>
      </c>
      <c r="BR32" s="15">
        <f t="shared" si="6"/>
        <v>4541322675</v>
      </c>
    </row>
    <row r="33" spans="1:70" ht="60" hidden="1" x14ac:dyDescent="0.25">
      <c r="A33" s="1">
        <v>30</v>
      </c>
      <c r="B33" s="6" t="s">
        <v>28</v>
      </c>
      <c r="C33" s="7" t="s">
        <v>29</v>
      </c>
      <c r="D33" s="8" t="s">
        <v>30</v>
      </c>
      <c r="E33" s="9" t="s">
        <v>31</v>
      </c>
      <c r="F33" s="8" t="s">
        <v>32</v>
      </c>
      <c r="G33" s="10" t="s">
        <v>33</v>
      </c>
      <c r="H33" s="11" t="s">
        <v>34</v>
      </c>
      <c r="I33" s="11" t="s">
        <v>144</v>
      </c>
      <c r="J33" s="11" t="s">
        <v>144</v>
      </c>
      <c r="K33" s="11"/>
      <c r="L33" s="7">
        <v>5.5</v>
      </c>
      <c r="M33" s="129"/>
      <c r="N33" s="129" t="s">
        <v>1715</v>
      </c>
      <c r="O33" s="126">
        <v>30</v>
      </c>
      <c r="P33" s="13" t="s">
        <v>157</v>
      </c>
      <c r="Q33" s="11" t="s">
        <v>158</v>
      </c>
      <c r="R33" s="11" t="s">
        <v>158</v>
      </c>
      <c r="S33" s="14">
        <v>0</v>
      </c>
      <c r="T33" s="137"/>
      <c r="U33" s="20"/>
      <c r="V33" s="8" t="s">
        <v>38</v>
      </c>
      <c r="W33" s="15">
        <v>21108249</v>
      </c>
      <c r="X33" s="15"/>
      <c r="Y33" s="15"/>
      <c r="Z33" s="15"/>
      <c r="AA33" s="15"/>
      <c r="AB33" s="435"/>
      <c r="AC33" s="15"/>
      <c r="AD33" s="15">
        <f t="shared" si="0"/>
        <v>21108249</v>
      </c>
      <c r="AE33" s="15">
        <v>135641400</v>
      </c>
      <c r="AF33" s="15"/>
      <c r="AG33" s="15"/>
      <c r="AH33" s="15"/>
      <c r="AI33" s="15"/>
      <c r="AJ33" s="15"/>
      <c r="AK33" s="15"/>
      <c r="AL33" s="15">
        <f t="shared" si="1"/>
        <v>135641400</v>
      </c>
      <c r="AM33" s="16">
        <v>325542700</v>
      </c>
      <c r="AN33" s="15"/>
      <c r="AO33" s="15"/>
      <c r="AP33" s="15"/>
      <c r="AQ33" s="15"/>
      <c r="AR33" s="15"/>
      <c r="AS33" s="15"/>
      <c r="AT33" s="15">
        <f t="shared" si="2"/>
        <v>325542700</v>
      </c>
      <c r="AU33" s="17">
        <v>761033470</v>
      </c>
      <c r="AV33" s="15"/>
      <c r="AW33" s="15"/>
      <c r="AX33" s="15"/>
      <c r="AY33" s="15"/>
      <c r="AZ33" s="15"/>
      <c r="BA33" s="15"/>
      <c r="BB33" s="15">
        <f t="shared" si="3"/>
        <v>761033470</v>
      </c>
      <c r="BC33" s="16">
        <v>761033470</v>
      </c>
      <c r="BD33" s="16"/>
      <c r="BE33" s="16"/>
      <c r="BF33" s="16"/>
      <c r="BG33" s="16"/>
      <c r="BH33" s="16"/>
      <c r="BI33" s="16"/>
      <c r="BJ33" s="15">
        <f t="shared" si="4"/>
        <v>761033470</v>
      </c>
      <c r="BK33" s="15">
        <f t="shared" si="5"/>
        <v>2004359289</v>
      </c>
      <c r="BL33" s="15">
        <f t="shared" si="5"/>
        <v>0</v>
      </c>
      <c r="BM33" s="15">
        <f t="shared" si="5"/>
        <v>0</v>
      </c>
      <c r="BN33" s="15">
        <f t="shared" si="5"/>
        <v>0</v>
      </c>
      <c r="BO33" s="15">
        <f t="shared" si="5"/>
        <v>0</v>
      </c>
      <c r="BP33" s="15">
        <f t="shared" si="5"/>
        <v>0</v>
      </c>
      <c r="BQ33" s="15">
        <f t="shared" si="5"/>
        <v>0</v>
      </c>
      <c r="BR33" s="15">
        <f t="shared" si="6"/>
        <v>2004359289</v>
      </c>
    </row>
    <row r="34" spans="1:70" ht="150" hidden="1" x14ac:dyDescent="0.25">
      <c r="A34" s="1">
        <v>31</v>
      </c>
      <c r="B34" s="6" t="s">
        <v>28</v>
      </c>
      <c r="C34" s="7" t="s">
        <v>29</v>
      </c>
      <c r="D34" s="8" t="s">
        <v>30</v>
      </c>
      <c r="E34" s="9" t="s">
        <v>31</v>
      </c>
      <c r="F34" s="8" t="s">
        <v>32</v>
      </c>
      <c r="G34" s="10" t="s">
        <v>33</v>
      </c>
      <c r="H34" s="11" t="s">
        <v>34</v>
      </c>
      <c r="I34" s="11" t="s">
        <v>144</v>
      </c>
      <c r="J34" s="11" t="s">
        <v>144</v>
      </c>
      <c r="K34" s="11"/>
      <c r="L34" s="7">
        <v>5.5</v>
      </c>
      <c r="M34" s="129"/>
      <c r="N34" s="129" t="s">
        <v>1757</v>
      </c>
      <c r="O34" s="126">
        <v>31</v>
      </c>
      <c r="P34" s="13" t="s">
        <v>159</v>
      </c>
      <c r="Q34" s="11" t="s">
        <v>160</v>
      </c>
      <c r="R34" s="11" t="s">
        <v>160</v>
      </c>
      <c r="S34" s="33">
        <v>0.85</v>
      </c>
      <c r="T34" s="114"/>
      <c r="U34" s="33"/>
      <c r="V34" s="8" t="s">
        <v>38</v>
      </c>
      <c r="W34" s="15">
        <v>1020693674</v>
      </c>
      <c r="X34" s="15">
        <v>2076100686</v>
      </c>
      <c r="Y34" s="15"/>
      <c r="Z34" s="15">
        <v>5179404634</v>
      </c>
      <c r="AA34" s="15"/>
      <c r="AB34" s="435"/>
      <c r="AC34" s="15"/>
      <c r="AD34" s="15">
        <f t="shared" si="0"/>
        <v>8276198994</v>
      </c>
      <c r="AE34" s="15">
        <v>1904365769</v>
      </c>
      <c r="AF34" s="15"/>
      <c r="AG34" s="15"/>
      <c r="AH34" s="15">
        <v>1278079892</v>
      </c>
      <c r="AI34" s="15"/>
      <c r="AJ34" s="15"/>
      <c r="AK34" s="15"/>
      <c r="AL34" s="15">
        <f t="shared" si="1"/>
        <v>3182445661</v>
      </c>
      <c r="AM34" s="16">
        <v>325542700</v>
      </c>
      <c r="AN34" s="15"/>
      <c r="AO34" s="15"/>
      <c r="AP34" s="15">
        <v>950000000</v>
      </c>
      <c r="AQ34" s="15"/>
      <c r="AR34" s="15"/>
      <c r="AS34" s="15"/>
      <c r="AT34" s="15">
        <f t="shared" si="2"/>
        <v>1275542700</v>
      </c>
      <c r="AU34" s="17">
        <v>1073663041</v>
      </c>
      <c r="AV34" s="15"/>
      <c r="AW34" s="15"/>
      <c r="AX34" s="15">
        <v>950000000</v>
      </c>
      <c r="AY34" s="15"/>
      <c r="AZ34" s="15"/>
      <c r="BA34" s="15"/>
      <c r="BB34" s="15">
        <f t="shared" si="3"/>
        <v>2023663041</v>
      </c>
      <c r="BC34" s="16">
        <v>1073663041</v>
      </c>
      <c r="BD34" s="16"/>
      <c r="BE34" s="16"/>
      <c r="BF34" s="16">
        <v>950000000</v>
      </c>
      <c r="BG34" s="16"/>
      <c r="BH34" s="16"/>
      <c r="BI34" s="16"/>
      <c r="BJ34" s="15">
        <f t="shared" si="4"/>
        <v>2023663041</v>
      </c>
      <c r="BK34" s="15">
        <f t="shared" si="5"/>
        <v>5397928225</v>
      </c>
      <c r="BL34" s="15">
        <f t="shared" si="5"/>
        <v>2076100686</v>
      </c>
      <c r="BM34" s="15">
        <f t="shared" si="5"/>
        <v>0</v>
      </c>
      <c r="BN34" s="15">
        <f t="shared" si="5"/>
        <v>9307484526</v>
      </c>
      <c r="BO34" s="15">
        <f t="shared" si="5"/>
        <v>0</v>
      </c>
      <c r="BP34" s="15">
        <f t="shared" si="5"/>
        <v>0</v>
      </c>
      <c r="BQ34" s="15">
        <f t="shared" si="5"/>
        <v>0</v>
      </c>
      <c r="BR34" s="15">
        <f t="shared" si="6"/>
        <v>16781513437</v>
      </c>
    </row>
    <row r="35" spans="1:70" ht="409.5" hidden="1" x14ac:dyDescent="0.25">
      <c r="A35" s="1">
        <v>32</v>
      </c>
      <c r="B35" s="6" t="s">
        <v>28</v>
      </c>
      <c r="C35" s="7" t="s">
        <v>109</v>
      </c>
      <c r="D35" s="8" t="s">
        <v>110</v>
      </c>
      <c r="E35" s="9" t="s">
        <v>111</v>
      </c>
      <c r="F35" s="8" t="s">
        <v>112</v>
      </c>
      <c r="G35" s="7">
        <v>1604</v>
      </c>
      <c r="H35" s="11" t="s">
        <v>113</v>
      </c>
      <c r="I35" s="11" t="s">
        <v>161</v>
      </c>
      <c r="J35" s="22" t="s">
        <v>162</v>
      </c>
      <c r="K35" s="22" t="s">
        <v>163</v>
      </c>
      <c r="L35" s="7" t="s">
        <v>164</v>
      </c>
      <c r="M35" s="26">
        <v>0.7</v>
      </c>
      <c r="N35" s="26"/>
      <c r="O35" s="12">
        <v>32</v>
      </c>
      <c r="P35" s="13" t="s">
        <v>165</v>
      </c>
      <c r="Q35" s="11" t="s">
        <v>166</v>
      </c>
      <c r="R35" s="22" t="s">
        <v>167</v>
      </c>
      <c r="S35" s="31" t="s">
        <v>72</v>
      </c>
      <c r="T35" s="31">
        <v>1350</v>
      </c>
      <c r="U35" s="31" t="s">
        <v>168</v>
      </c>
      <c r="V35" s="8" t="s">
        <v>118</v>
      </c>
      <c r="W35" s="15"/>
      <c r="X35" s="15">
        <v>2500095182</v>
      </c>
      <c r="Y35" s="15"/>
      <c r="Z35" s="15"/>
      <c r="AA35" s="15"/>
      <c r="AB35" s="435"/>
      <c r="AC35" s="15"/>
      <c r="AD35" s="15">
        <f t="shared" si="0"/>
        <v>2500095182</v>
      </c>
      <c r="AE35" s="15"/>
      <c r="AF35" s="15">
        <v>9392228593</v>
      </c>
      <c r="AG35" s="15"/>
      <c r="AH35" s="15"/>
      <c r="AI35" s="15"/>
      <c r="AJ35" s="15"/>
      <c r="AK35" s="15"/>
      <c r="AL35" s="15">
        <f t="shared" si="1"/>
        <v>9392228593</v>
      </c>
      <c r="AM35" s="15">
        <v>325542700</v>
      </c>
      <c r="AN35" s="15">
        <v>3722400000</v>
      </c>
      <c r="AO35" s="15"/>
      <c r="AP35" s="15"/>
      <c r="AQ35" s="15"/>
      <c r="AR35" s="15"/>
      <c r="AS35" s="15"/>
      <c r="AT35" s="15">
        <f t="shared" si="2"/>
        <v>4047942700</v>
      </c>
      <c r="AU35" s="15"/>
      <c r="AV35" s="15">
        <v>3834072000</v>
      </c>
      <c r="AW35" s="15"/>
      <c r="AX35" s="15"/>
      <c r="AY35" s="15"/>
      <c r="AZ35" s="15"/>
      <c r="BA35" s="15"/>
      <c r="BB35" s="15">
        <f t="shared" si="3"/>
        <v>3834072000</v>
      </c>
      <c r="BC35" s="15"/>
      <c r="BD35" s="15">
        <v>3949094160</v>
      </c>
      <c r="BE35" s="15"/>
      <c r="BF35" s="15"/>
      <c r="BG35" s="15"/>
      <c r="BH35" s="15"/>
      <c r="BI35" s="15"/>
      <c r="BJ35" s="15">
        <f t="shared" si="4"/>
        <v>3949094160</v>
      </c>
      <c r="BK35" s="15">
        <f t="shared" si="5"/>
        <v>325542700</v>
      </c>
      <c r="BL35" s="15">
        <f t="shared" si="5"/>
        <v>23397889935</v>
      </c>
      <c r="BM35" s="15">
        <f t="shared" si="5"/>
        <v>0</v>
      </c>
      <c r="BN35" s="15">
        <f t="shared" si="5"/>
        <v>0</v>
      </c>
      <c r="BO35" s="15">
        <f t="shared" si="5"/>
        <v>0</v>
      </c>
      <c r="BP35" s="15">
        <f t="shared" si="5"/>
        <v>0</v>
      </c>
      <c r="BQ35" s="15">
        <f t="shared" si="5"/>
        <v>0</v>
      </c>
      <c r="BR35" s="15">
        <f t="shared" si="6"/>
        <v>23723432635</v>
      </c>
    </row>
    <row r="36" spans="1:70" ht="120" hidden="1" x14ac:dyDescent="0.25">
      <c r="A36" s="1">
        <v>33</v>
      </c>
      <c r="B36" s="6" t="s">
        <v>28</v>
      </c>
      <c r="C36" s="7" t="s">
        <v>109</v>
      </c>
      <c r="D36" s="8" t="s">
        <v>110</v>
      </c>
      <c r="E36" s="9" t="s">
        <v>111</v>
      </c>
      <c r="F36" s="8" t="s">
        <v>112</v>
      </c>
      <c r="G36" s="7">
        <v>1604</v>
      </c>
      <c r="H36" s="11" t="s">
        <v>113</v>
      </c>
      <c r="I36" s="11" t="s">
        <v>161</v>
      </c>
      <c r="J36" s="22" t="s">
        <v>162</v>
      </c>
      <c r="K36" s="22" t="s">
        <v>163</v>
      </c>
      <c r="L36" s="7" t="s">
        <v>164</v>
      </c>
      <c r="M36" s="26">
        <v>0.7</v>
      </c>
      <c r="N36" s="26"/>
      <c r="O36" s="12">
        <v>33</v>
      </c>
      <c r="P36" s="13" t="s">
        <v>169</v>
      </c>
      <c r="Q36" s="8" t="s">
        <v>170</v>
      </c>
      <c r="R36" s="8" t="s">
        <v>170</v>
      </c>
      <c r="S36" s="14">
        <v>200</v>
      </c>
      <c r="T36" s="14" t="s">
        <v>171</v>
      </c>
      <c r="U36" s="14"/>
      <c r="V36" s="8" t="s">
        <v>118</v>
      </c>
      <c r="W36" s="15"/>
      <c r="X36" s="15">
        <v>450792000</v>
      </c>
      <c r="Y36" s="15"/>
      <c r="Z36" s="15"/>
      <c r="AA36" s="15"/>
      <c r="AB36" s="435"/>
      <c r="AC36" s="15"/>
      <c r="AD36" s="15">
        <f t="shared" ref="AD36:AD67" si="7">SUM(W36:AC36)</f>
        <v>450792000</v>
      </c>
      <c r="AE36" s="15"/>
      <c r="AF36" s="15">
        <v>300000000</v>
      </c>
      <c r="AG36" s="15"/>
      <c r="AH36" s="15"/>
      <c r="AI36" s="15"/>
      <c r="AJ36" s="15"/>
      <c r="AK36" s="15"/>
      <c r="AL36" s="15">
        <f t="shared" si="1"/>
        <v>300000000</v>
      </c>
      <c r="AM36" s="15">
        <v>325542700</v>
      </c>
      <c r="AN36" s="15">
        <v>450362200</v>
      </c>
      <c r="AO36" s="15"/>
      <c r="AP36" s="15"/>
      <c r="AQ36" s="15"/>
      <c r="AR36" s="15"/>
      <c r="AS36" s="15"/>
      <c r="AT36" s="15">
        <f t="shared" si="2"/>
        <v>775904900</v>
      </c>
      <c r="AU36" s="15"/>
      <c r="AV36" s="15">
        <v>472234570</v>
      </c>
      <c r="AW36" s="15"/>
      <c r="AX36" s="15"/>
      <c r="AY36" s="15"/>
      <c r="AZ36" s="15"/>
      <c r="BA36" s="15"/>
      <c r="BB36" s="15">
        <f t="shared" si="3"/>
        <v>472234570</v>
      </c>
      <c r="BC36" s="15"/>
      <c r="BD36" s="15">
        <v>486402080</v>
      </c>
      <c r="BE36" s="15"/>
      <c r="BF36" s="15"/>
      <c r="BG36" s="15"/>
      <c r="BH36" s="15"/>
      <c r="BI36" s="15"/>
      <c r="BJ36" s="15">
        <f t="shared" si="4"/>
        <v>486402080</v>
      </c>
      <c r="BK36" s="15">
        <f t="shared" si="5"/>
        <v>325542700</v>
      </c>
      <c r="BL36" s="15">
        <f t="shared" si="5"/>
        <v>2159790850</v>
      </c>
      <c r="BM36" s="15">
        <f t="shared" si="5"/>
        <v>0</v>
      </c>
      <c r="BN36" s="15">
        <f t="shared" si="5"/>
        <v>0</v>
      </c>
      <c r="BO36" s="15">
        <f t="shared" si="5"/>
        <v>0</v>
      </c>
      <c r="BP36" s="15">
        <f t="shared" si="5"/>
        <v>0</v>
      </c>
      <c r="BQ36" s="15">
        <f t="shared" si="5"/>
        <v>0</v>
      </c>
      <c r="BR36" s="15">
        <f t="shared" si="6"/>
        <v>2485333550</v>
      </c>
    </row>
    <row r="37" spans="1:70" ht="330" hidden="1" x14ac:dyDescent="0.25">
      <c r="A37" s="1">
        <v>34</v>
      </c>
      <c r="B37" s="6" t="s">
        <v>28</v>
      </c>
      <c r="C37" s="7" t="s">
        <v>109</v>
      </c>
      <c r="D37" s="8" t="s">
        <v>110</v>
      </c>
      <c r="E37" s="9" t="s">
        <v>111</v>
      </c>
      <c r="F37" s="8" t="s">
        <v>112</v>
      </c>
      <c r="G37" s="7">
        <v>1604</v>
      </c>
      <c r="H37" s="11" t="s">
        <v>113</v>
      </c>
      <c r="I37" s="11" t="s">
        <v>161</v>
      </c>
      <c r="J37" s="22" t="s">
        <v>162</v>
      </c>
      <c r="K37" s="22" t="s">
        <v>163</v>
      </c>
      <c r="L37" s="7" t="s">
        <v>164</v>
      </c>
      <c r="M37" s="26">
        <v>0.7</v>
      </c>
      <c r="N37" s="26"/>
      <c r="O37" s="12">
        <v>34</v>
      </c>
      <c r="P37" s="13" t="s">
        <v>172</v>
      </c>
      <c r="Q37" s="11" t="s">
        <v>173</v>
      </c>
      <c r="R37" s="30" t="s">
        <v>174</v>
      </c>
      <c r="S37" s="31">
        <v>58</v>
      </c>
      <c r="T37" s="31" t="s">
        <v>175</v>
      </c>
      <c r="U37" s="31" t="s">
        <v>176</v>
      </c>
      <c r="V37" s="8" t="s">
        <v>118</v>
      </c>
      <c r="W37" s="15"/>
      <c r="X37" s="15">
        <v>2240354600</v>
      </c>
      <c r="Y37" s="15">
        <v>42000000000</v>
      </c>
      <c r="Z37" s="15"/>
      <c r="AA37" s="15"/>
      <c r="AB37" s="435"/>
      <c r="AC37" s="15">
        <v>190098565</v>
      </c>
      <c r="AD37" s="15">
        <f t="shared" si="7"/>
        <v>44430453165</v>
      </c>
      <c r="AE37" s="15"/>
      <c r="AF37" s="15">
        <v>3461347800</v>
      </c>
      <c r="AG37" s="15">
        <v>30000000000</v>
      </c>
      <c r="AH37" s="15"/>
      <c r="AI37" s="15"/>
      <c r="AJ37" s="15"/>
      <c r="AK37" s="15">
        <v>900000000</v>
      </c>
      <c r="AL37" s="15">
        <f t="shared" si="1"/>
        <v>34361347800</v>
      </c>
      <c r="AM37" s="15">
        <v>325542700</v>
      </c>
      <c r="AN37" s="15">
        <v>3565188234</v>
      </c>
      <c r="AO37" s="15"/>
      <c r="AP37" s="15"/>
      <c r="AQ37" s="15"/>
      <c r="AR37" s="15"/>
      <c r="AS37" s="15">
        <v>106955647</v>
      </c>
      <c r="AT37" s="15">
        <f t="shared" si="2"/>
        <v>3997686581</v>
      </c>
      <c r="AU37" s="15"/>
      <c r="AV37" s="15">
        <v>3672143881</v>
      </c>
      <c r="AW37" s="15"/>
      <c r="AX37" s="15"/>
      <c r="AY37" s="15"/>
      <c r="AZ37" s="15"/>
      <c r="BA37" s="15">
        <v>110164316</v>
      </c>
      <c r="BB37" s="15">
        <f t="shared" si="3"/>
        <v>3782308197</v>
      </c>
      <c r="BC37" s="15"/>
      <c r="BD37" s="15">
        <v>3782308198</v>
      </c>
      <c r="BE37" s="15"/>
      <c r="BF37" s="15"/>
      <c r="BG37" s="15"/>
      <c r="BH37" s="15"/>
      <c r="BI37" s="15">
        <v>113469246</v>
      </c>
      <c r="BJ37" s="15">
        <f t="shared" si="4"/>
        <v>3895777444</v>
      </c>
      <c r="BK37" s="15">
        <f t="shared" si="5"/>
        <v>325542700</v>
      </c>
      <c r="BL37" s="15">
        <f t="shared" si="5"/>
        <v>16721342713</v>
      </c>
      <c r="BM37" s="15">
        <f t="shared" si="5"/>
        <v>72000000000</v>
      </c>
      <c r="BN37" s="15">
        <f t="shared" si="5"/>
        <v>0</v>
      </c>
      <c r="BO37" s="15">
        <f t="shared" si="5"/>
        <v>0</v>
      </c>
      <c r="BP37" s="15">
        <f t="shared" si="5"/>
        <v>0</v>
      </c>
      <c r="BQ37" s="15">
        <f t="shared" si="5"/>
        <v>1420687774</v>
      </c>
      <c r="BR37" s="15">
        <f t="shared" si="6"/>
        <v>90467573187</v>
      </c>
    </row>
    <row r="38" spans="1:70" ht="120" hidden="1" x14ac:dyDescent="0.25">
      <c r="A38" s="1">
        <v>35</v>
      </c>
      <c r="B38" s="6" t="s">
        <v>28</v>
      </c>
      <c r="C38" s="7" t="s">
        <v>109</v>
      </c>
      <c r="D38" s="8" t="s">
        <v>110</v>
      </c>
      <c r="E38" s="9" t="s">
        <v>111</v>
      </c>
      <c r="F38" s="8" t="s">
        <v>112</v>
      </c>
      <c r="G38" s="7">
        <v>1604</v>
      </c>
      <c r="H38" s="11" t="s">
        <v>113</v>
      </c>
      <c r="I38" s="11" t="s">
        <v>161</v>
      </c>
      <c r="J38" s="22" t="s">
        <v>162</v>
      </c>
      <c r="K38" s="22" t="s">
        <v>163</v>
      </c>
      <c r="L38" s="7" t="s">
        <v>164</v>
      </c>
      <c r="M38" s="26">
        <v>0.7</v>
      </c>
      <c r="N38" s="26"/>
      <c r="O38" s="12">
        <v>35</v>
      </c>
      <c r="P38" s="13" t="s">
        <v>177</v>
      </c>
      <c r="Q38" s="11" t="s">
        <v>178</v>
      </c>
      <c r="R38" s="11" t="s">
        <v>178</v>
      </c>
      <c r="S38" s="14">
        <v>0</v>
      </c>
      <c r="T38" s="14">
        <v>1</v>
      </c>
      <c r="U38" s="14"/>
      <c r="V38" s="8" t="s">
        <v>118</v>
      </c>
      <c r="W38" s="15"/>
      <c r="X38" s="15"/>
      <c r="Y38" s="15"/>
      <c r="Z38" s="15"/>
      <c r="AA38" s="15"/>
      <c r="AB38" s="435"/>
      <c r="AC38" s="15"/>
      <c r="AD38" s="15">
        <f t="shared" si="7"/>
        <v>0</v>
      </c>
      <c r="AE38" s="15"/>
      <c r="AF38" s="15"/>
      <c r="AG38" s="15">
        <v>5019814340</v>
      </c>
      <c r="AH38" s="15"/>
      <c r="AI38" s="15"/>
      <c r="AJ38" s="15"/>
      <c r="AK38" s="15">
        <v>500000000</v>
      </c>
      <c r="AL38" s="15">
        <f t="shared" si="1"/>
        <v>5519814340</v>
      </c>
      <c r="AM38" s="15">
        <v>325542700</v>
      </c>
      <c r="AN38" s="15"/>
      <c r="AO38" s="15"/>
      <c r="AP38" s="15"/>
      <c r="AQ38" s="15"/>
      <c r="AR38" s="15"/>
      <c r="AS38" s="15"/>
      <c r="AT38" s="15">
        <f t="shared" si="2"/>
        <v>325542700</v>
      </c>
      <c r="AU38" s="15"/>
      <c r="AV38" s="15"/>
      <c r="AW38" s="15"/>
      <c r="AX38" s="15"/>
      <c r="AY38" s="15"/>
      <c r="AZ38" s="15"/>
      <c r="BA38" s="15"/>
      <c r="BB38" s="15">
        <f t="shared" si="3"/>
        <v>0</v>
      </c>
      <c r="BC38" s="15"/>
      <c r="BD38" s="15"/>
      <c r="BE38" s="15"/>
      <c r="BF38" s="15"/>
      <c r="BG38" s="15"/>
      <c r="BH38" s="15"/>
      <c r="BI38" s="15"/>
      <c r="BJ38" s="15">
        <f t="shared" si="4"/>
        <v>0</v>
      </c>
      <c r="BK38" s="15">
        <f t="shared" si="5"/>
        <v>325542700</v>
      </c>
      <c r="BL38" s="15">
        <f t="shared" si="5"/>
        <v>0</v>
      </c>
      <c r="BM38" s="15">
        <f t="shared" si="5"/>
        <v>5019814340</v>
      </c>
      <c r="BN38" s="15">
        <f t="shared" si="5"/>
        <v>0</v>
      </c>
      <c r="BO38" s="15">
        <f t="shared" si="5"/>
        <v>0</v>
      </c>
      <c r="BP38" s="15">
        <f t="shared" si="5"/>
        <v>0</v>
      </c>
      <c r="BQ38" s="15">
        <f t="shared" si="5"/>
        <v>500000000</v>
      </c>
      <c r="BR38" s="15">
        <f t="shared" si="6"/>
        <v>5845357040</v>
      </c>
    </row>
    <row r="39" spans="1:70" ht="120" hidden="1" x14ac:dyDescent="0.25">
      <c r="A39" s="1">
        <v>36</v>
      </c>
      <c r="B39" s="6" t="s">
        <v>28</v>
      </c>
      <c r="C39" s="7" t="s">
        <v>138</v>
      </c>
      <c r="D39" s="8" t="s">
        <v>139</v>
      </c>
      <c r="E39" s="9" t="s">
        <v>179</v>
      </c>
      <c r="F39" s="8" t="s">
        <v>180</v>
      </c>
      <c r="G39" s="10" t="s">
        <v>142</v>
      </c>
      <c r="H39" s="11" t="s">
        <v>143</v>
      </c>
      <c r="I39" s="11" t="s">
        <v>181</v>
      </c>
      <c r="J39" s="11" t="s">
        <v>181</v>
      </c>
      <c r="K39" s="11"/>
      <c r="L39" s="7">
        <v>3.9</v>
      </c>
      <c r="M39" s="7">
        <v>4.5</v>
      </c>
      <c r="N39" s="7"/>
      <c r="O39" s="12">
        <v>36</v>
      </c>
      <c r="P39" s="13" t="s">
        <v>182</v>
      </c>
      <c r="Q39" s="11" t="s">
        <v>183</v>
      </c>
      <c r="R39" s="11" t="s">
        <v>183</v>
      </c>
      <c r="S39" s="14">
        <v>1</v>
      </c>
      <c r="T39" s="14">
        <v>1</v>
      </c>
      <c r="U39" s="14"/>
      <c r="V39" s="8" t="s">
        <v>148</v>
      </c>
      <c r="W39" s="15">
        <v>35653000000</v>
      </c>
      <c r="X39" s="15">
        <v>2002479000</v>
      </c>
      <c r="Y39" s="15">
        <v>0</v>
      </c>
      <c r="Z39" s="15"/>
      <c r="AA39" s="15"/>
      <c r="AB39" s="435"/>
      <c r="AC39" s="15"/>
      <c r="AD39" s="15">
        <f t="shared" si="7"/>
        <v>37655479000</v>
      </c>
      <c r="AE39" s="15">
        <v>24080410303</v>
      </c>
      <c r="AF39" s="15">
        <v>16679362772</v>
      </c>
      <c r="AG39" s="15"/>
      <c r="AH39" s="15"/>
      <c r="AI39" s="15"/>
      <c r="AJ39" s="15"/>
      <c r="AK39" s="15"/>
      <c r="AL39" s="15">
        <f t="shared" si="1"/>
        <v>40759773075</v>
      </c>
      <c r="AM39" s="15">
        <v>325542700</v>
      </c>
      <c r="AN39" s="15">
        <v>16912383890</v>
      </c>
      <c r="AO39" s="15">
        <v>0</v>
      </c>
      <c r="AP39" s="15"/>
      <c r="AQ39" s="15"/>
      <c r="AR39" s="15"/>
      <c r="AS39" s="15"/>
      <c r="AT39" s="15">
        <f t="shared" si="2"/>
        <v>17237926590</v>
      </c>
      <c r="AU39" s="15">
        <v>25748794910</v>
      </c>
      <c r="AV39" s="15">
        <v>17468133978</v>
      </c>
      <c r="AW39" s="15"/>
      <c r="AX39" s="15"/>
      <c r="AY39" s="15"/>
      <c r="AZ39" s="15"/>
      <c r="BA39" s="15"/>
      <c r="BB39" s="15">
        <f t="shared" si="3"/>
        <v>43216928888</v>
      </c>
      <c r="BC39" s="15">
        <v>26930581726</v>
      </c>
      <c r="BD39" s="15">
        <v>17992176452</v>
      </c>
      <c r="BE39" s="15">
        <v>0</v>
      </c>
      <c r="BF39" s="15"/>
      <c r="BG39" s="15"/>
      <c r="BH39" s="15"/>
      <c r="BI39" s="15"/>
      <c r="BJ39" s="15">
        <f t="shared" si="4"/>
        <v>44922758178</v>
      </c>
      <c r="BK39" s="15">
        <f t="shared" si="5"/>
        <v>112738329639</v>
      </c>
      <c r="BL39" s="15">
        <f t="shared" si="5"/>
        <v>71054536092</v>
      </c>
      <c r="BM39" s="15">
        <f t="shared" si="5"/>
        <v>0</v>
      </c>
      <c r="BN39" s="15">
        <f t="shared" si="5"/>
        <v>0</v>
      </c>
      <c r="BO39" s="15">
        <f t="shared" si="5"/>
        <v>0</v>
      </c>
      <c r="BP39" s="15">
        <f t="shared" si="5"/>
        <v>0</v>
      </c>
      <c r="BQ39" s="15">
        <f t="shared" si="5"/>
        <v>0</v>
      </c>
      <c r="BR39" s="15">
        <f t="shared" si="6"/>
        <v>183792865731</v>
      </c>
    </row>
    <row r="40" spans="1:70" ht="409.5" hidden="1" x14ac:dyDescent="0.25">
      <c r="A40" s="1">
        <v>37</v>
      </c>
      <c r="B40" s="6" t="s">
        <v>28</v>
      </c>
      <c r="C40" s="7" t="s">
        <v>138</v>
      </c>
      <c r="D40" s="8" t="s">
        <v>139</v>
      </c>
      <c r="E40" s="9" t="s">
        <v>140</v>
      </c>
      <c r="F40" s="8" t="s">
        <v>141</v>
      </c>
      <c r="G40" s="10" t="s">
        <v>142</v>
      </c>
      <c r="H40" s="11" t="s">
        <v>143</v>
      </c>
      <c r="I40" s="11" t="s">
        <v>184</v>
      </c>
      <c r="J40" s="11" t="s">
        <v>184</v>
      </c>
      <c r="K40" s="11"/>
      <c r="L40" s="7">
        <v>0.8</v>
      </c>
      <c r="M40" s="7">
        <v>0.85</v>
      </c>
      <c r="N40" s="7"/>
      <c r="O40" s="12">
        <v>37</v>
      </c>
      <c r="P40" s="13" t="s">
        <v>185</v>
      </c>
      <c r="Q40" s="11" t="s">
        <v>186</v>
      </c>
      <c r="R40" s="30" t="s">
        <v>187</v>
      </c>
      <c r="S40" s="14">
        <v>3000</v>
      </c>
      <c r="T40" s="14">
        <v>6000</v>
      </c>
      <c r="U40" s="31" t="s">
        <v>188</v>
      </c>
      <c r="V40" s="8" t="s">
        <v>148</v>
      </c>
      <c r="W40" s="15">
        <v>700000000</v>
      </c>
      <c r="X40" s="15"/>
      <c r="Y40" s="15"/>
      <c r="Z40" s="15"/>
      <c r="AA40" s="15"/>
      <c r="AB40" s="435"/>
      <c r="AC40" s="15">
        <f>435227048+116000000</f>
        <v>551227048</v>
      </c>
      <c r="AD40" s="15">
        <f t="shared" si="7"/>
        <v>1251227048</v>
      </c>
      <c r="AE40" s="15"/>
      <c r="AF40" s="15"/>
      <c r="AG40" s="15"/>
      <c r="AH40" s="15">
        <v>329000000</v>
      </c>
      <c r="AI40" s="15"/>
      <c r="AJ40" s="15"/>
      <c r="AK40" s="15"/>
      <c r="AL40" s="15">
        <f t="shared" si="1"/>
        <v>329000000</v>
      </c>
      <c r="AM40" s="15">
        <v>325542700</v>
      </c>
      <c r="AN40" s="15"/>
      <c r="AO40" s="15"/>
      <c r="AP40" s="15">
        <v>350000000</v>
      </c>
      <c r="AQ40" s="15"/>
      <c r="AR40" s="15"/>
      <c r="AS40" s="15"/>
      <c r="AT40" s="15">
        <f t="shared" si="2"/>
        <v>675542700</v>
      </c>
      <c r="AU40" s="15"/>
      <c r="AV40" s="15"/>
      <c r="AW40" s="15"/>
      <c r="AX40" s="15">
        <v>290000000</v>
      </c>
      <c r="AY40" s="15"/>
      <c r="AZ40" s="15"/>
      <c r="BA40" s="15"/>
      <c r="BB40" s="15">
        <f t="shared" si="3"/>
        <v>290000000</v>
      </c>
      <c r="BC40" s="15"/>
      <c r="BD40" s="15"/>
      <c r="BE40" s="15"/>
      <c r="BF40" s="15"/>
      <c r="BG40" s="15"/>
      <c r="BH40" s="15"/>
      <c r="BI40" s="15"/>
      <c r="BJ40" s="15">
        <f t="shared" si="4"/>
        <v>0</v>
      </c>
      <c r="BK40" s="15">
        <f t="shared" si="5"/>
        <v>1025542700</v>
      </c>
      <c r="BL40" s="15">
        <f t="shared" si="5"/>
        <v>0</v>
      </c>
      <c r="BM40" s="15">
        <f t="shared" si="5"/>
        <v>0</v>
      </c>
      <c r="BN40" s="15">
        <f t="shared" ref="BN40:BQ86" si="8">+BF40+AX40+AP40+AH40+Z40</f>
        <v>969000000</v>
      </c>
      <c r="BO40" s="15">
        <f t="shared" si="8"/>
        <v>0</v>
      </c>
      <c r="BP40" s="15">
        <f t="shared" si="8"/>
        <v>0</v>
      </c>
      <c r="BQ40" s="15">
        <f t="shared" si="8"/>
        <v>551227048</v>
      </c>
      <c r="BR40" s="15">
        <f t="shared" si="6"/>
        <v>2545769748</v>
      </c>
    </row>
    <row r="41" spans="1:70" ht="165" hidden="1" x14ac:dyDescent="0.25">
      <c r="A41" s="1">
        <v>38</v>
      </c>
      <c r="B41" s="6" t="s">
        <v>28</v>
      </c>
      <c r="C41" s="7" t="s">
        <v>138</v>
      </c>
      <c r="D41" s="8" t="s">
        <v>139</v>
      </c>
      <c r="E41" s="9" t="s">
        <v>189</v>
      </c>
      <c r="F41" s="8" t="s">
        <v>190</v>
      </c>
      <c r="G41" s="10" t="s">
        <v>142</v>
      </c>
      <c r="H41" s="11" t="s">
        <v>143</v>
      </c>
      <c r="I41" s="11" t="s">
        <v>184</v>
      </c>
      <c r="J41" s="11" t="s">
        <v>184</v>
      </c>
      <c r="K41" s="11"/>
      <c r="L41" s="7">
        <v>0.8</v>
      </c>
      <c r="M41" s="7">
        <v>0.85</v>
      </c>
      <c r="N41" s="7"/>
      <c r="O41" s="12">
        <v>39</v>
      </c>
      <c r="P41" s="13" t="s">
        <v>191</v>
      </c>
      <c r="Q41" s="11" t="s">
        <v>192</v>
      </c>
      <c r="R41" s="11" t="s">
        <v>192</v>
      </c>
      <c r="S41" s="33">
        <v>1</v>
      </c>
      <c r="T41" s="20">
        <v>1</v>
      </c>
      <c r="U41" s="20"/>
      <c r="V41" s="8" t="s">
        <v>148</v>
      </c>
      <c r="W41" s="15"/>
      <c r="X41" s="15"/>
      <c r="Y41" s="15"/>
      <c r="Z41" s="15"/>
      <c r="AA41" s="15"/>
      <c r="AB41" s="435"/>
      <c r="AC41" s="15"/>
      <c r="AD41" s="15">
        <f t="shared" si="7"/>
        <v>0</v>
      </c>
      <c r="AE41" s="15"/>
      <c r="AF41" s="15">
        <v>500000000</v>
      </c>
      <c r="AG41" s="15"/>
      <c r="AH41" s="15"/>
      <c r="AI41" s="15"/>
      <c r="AJ41" s="15"/>
      <c r="AK41" s="15"/>
      <c r="AL41" s="15">
        <f t="shared" si="1"/>
        <v>500000000</v>
      </c>
      <c r="AM41" s="15">
        <v>325542700</v>
      </c>
      <c r="AN41" s="15"/>
      <c r="AO41" s="15"/>
      <c r="AP41" s="15"/>
      <c r="AQ41" s="15"/>
      <c r="AR41" s="15"/>
      <c r="AS41" s="15"/>
      <c r="AT41" s="15">
        <f t="shared" si="2"/>
        <v>325542700</v>
      </c>
      <c r="AU41" s="15">
        <v>500000000</v>
      </c>
      <c r="AV41" s="15"/>
      <c r="AW41" s="15"/>
      <c r="AX41" s="15"/>
      <c r="AY41" s="15"/>
      <c r="AZ41" s="15"/>
      <c r="BA41" s="15"/>
      <c r="BB41" s="15">
        <f t="shared" si="3"/>
        <v>500000000</v>
      </c>
      <c r="BC41" s="15">
        <v>200000000</v>
      </c>
      <c r="BD41" s="15">
        <v>500000000</v>
      </c>
      <c r="BE41" s="15"/>
      <c r="BF41" s="15"/>
      <c r="BG41" s="15"/>
      <c r="BH41" s="15"/>
      <c r="BI41" s="15"/>
      <c r="BJ41" s="15">
        <f t="shared" si="4"/>
        <v>700000000</v>
      </c>
      <c r="BK41" s="15">
        <f t="shared" ref="BK41:BK87" si="9">+BC41+AU41+AM41+AE41+W41</f>
        <v>1025542700</v>
      </c>
      <c r="BL41" s="15">
        <f t="shared" ref="BL41:BL87" si="10">+BD41+AV41+AN41+AF41+X41</f>
        <v>1000000000</v>
      </c>
      <c r="BM41" s="15">
        <f t="shared" ref="BM41:BM87" si="11">+BE41+AW41+AO41+AG41+Y41</f>
        <v>0</v>
      </c>
      <c r="BN41" s="15">
        <f t="shared" si="8"/>
        <v>0</v>
      </c>
      <c r="BO41" s="15">
        <f t="shared" si="8"/>
        <v>0</v>
      </c>
      <c r="BP41" s="15">
        <f t="shared" si="8"/>
        <v>0</v>
      </c>
      <c r="BQ41" s="15">
        <f t="shared" si="8"/>
        <v>0</v>
      </c>
      <c r="BR41" s="15">
        <f t="shared" si="6"/>
        <v>2025542700</v>
      </c>
    </row>
    <row r="42" spans="1:70" ht="135" hidden="1" x14ac:dyDescent="0.25">
      <c r="A42" s="1">
        <v>39</v>
      </c>
      <c r="B42" s="34" t="s">
        <v>28</v>
      </c>
      <c r="C42" s="7" t="s">
        <v>193</v>
      </c>
      <c r="D42" s="8" t="s">
        <v>194</v>
      </c>
      <c r="E42" s="9" t="s">
        <v>195</v>
      </c>
      <c r="F42" s="8" t="s">
        <v>196</v>
      </c>
      <c r="G42" s="10" t="s">
        <v>197</v>
      </c>
      <c r="H42" s="11" t="s">
        <v>198</v>
      </c>
      <c r="I42" s="11" t="s">
        <v>199</v>
      </c>
      <c r="J42" s="11" t="s">
        <v>199</v>
      </c>
      <c r="K42" s="11"/>
      <c r="L42" s="7">
        <v>514</v>
      </c>
      <c r="M42" s="7">
        <v>490</v>
      </c>
      <c r="N42" s="7"/>
      <c r="O42" s="12">
        <v>40</v>
      </c>
      <c r="P42" s="13" t="s">
        <v>200</v>
      </c>
      <c r="Q42" s="11" t="s">
        <v>201</v>
      </c>
      <c r="R42" s="11" t="s">
        <v>201</v>
      </c>
      <c r="S42" s="20">
        <v>1</v>
      </c>
      <c r="T42" s="20">
        <v>1</v>
      </c>
      <c r="U42" s="20"/>
      <c r="V42" s="8" t="s">
        <v>202</v>
      </c>
      <c r="W42" s="15"/>
      <c r="X42" s="15">
        <v>103928000</v>
      </c>
      <c r="Y42" s="15"/>
      <c r="Z42" s="15"/>
      <c r="AA42" s="15"/>
      <c r="AB42" s="435"/>
      <c r="AC42" s="15"/>
      <c r="AD42" s="15">
        <f t="shared" si="7"/>
        <v>103928000</v>
      </c>
      <c r="AE42" s="15">
        <v>250000000</v>
      </c>
      <c r="AF42" s="15">
        <v>884774000</v>
      </c>
      <c r="AG42" s="15"/>
      <c r="AH42" s="15"/>
      <c r="AI42" s="15"/>
      <c r="AJ42" s="15"/>
      <c r="AK42" s="15"/>
      <c r="AL42" s="15">
        <f t="shared" si="1"/>
        <v>1134774000</v>
      </c>
      <c r="AM42" s="15">
        <v>325542700</v>
      </c>
      <c r="AN42" s="15">
        <v>840000000</v>
      </c>
      <c r="AO42" s="15"/>
      <c r="AP42" s="15"/>
      <c r="AQ42" s="15"/>
      <c r="AR42" s="15"/>
      <c r="AS42" s="15"/>
      <c r="AT42" s="15">
        <f t="shared" si="2"/>
        <v>1165542700</v>
      </c>
      <c r="AU42" s="15">
        <v>250000000</v>
      </c>
      <c r="AV42" s="15">
        <v>850000000</v>
      </c>
      <c r="AW42" s="15"/>
      <c r="AX42" s="15"/>
      <c r="AY42" s="15"/>
      <c r="AZ42" s="15"/>
      <c r="BA42" s="15"/>
      <c r="BB42" s="15">
        <f t="shared" si="3"/>
        <v>1100000000</v>
      </c>
      <c r="BC42" s="15">
        <v>250000000</v>
      </c>
      <c r="BD42" s="15">
        <v>850000000</v>
      </c>
      <c r="BE42" s="15"/>
      <c r="BF42" s="15"/>
      <c r="BG42" s="15"/>
      <c r="BH42" s="15"/>
      <c r="BI42" s="15"/>
      <c r="BJ42" s="15">
        <f t="shared" si="4"/>
        <v>1100000000</v>
      </c>
      <c r="BK42" s="15">
        <f t="shared" si="9"/>
        <v>1075542700</v>
      </c>
      <c r="BL42" s="15">
        <f t="shared" si="10"/>
        <v>3528702000</v>
      </c>
      <c r="BM42" s="15">
        <f t="shared" si="11"/>
        <v>0</v>
      </c>
      <c r="BN42" s="15">
        <f t="shared" si="8"/>
        <v>0</v>
      </c>
      <c r="BO42" s="15">
        <f t="shared" si="8"/>
        <v>0</v>
      </c>
      <c r="BP42" s="15">
        <f t="shared" si="8"/>
        <v>0</v>
      </c>
      <c r="BQ42" s="15">
        <f t="shared" si="8"/>
        <v>0</v>
      </c>
      <c r="BR42" s="15">
        <f t="shared" si="6"/>
        <v>4604244700</v>
      </c>
    </row>
    <row r="43" spans="1:70" ht="120" hidden="1" x14ac:dyDescent="0.25">
      <c r="A43" s="1">
        <v>40</v>
      </c>
      <c r="B43" s="6" t="s">
        <v>28</v>
      </c>
      <c r="C43" s="7" t="s">
        <v>92</v>
      </c>
      <c r="D43" s="8" t="s">
        <v>93</v>
      </c>
      <c r="E43" s="9" t="s">
        <v>94</v>
      </c>
      <c r="F43" s="8" t="s">
        <v>95</v>
      </c>
      <c r="G43" s="7">
        <v>1603</v>
      </c>
      <c r="H43" s="11" t="s">
        <v>96</v>
      </c>
      <c r="I43" s="11" t="s">
        <v>203</v>
      </c>
      <c r="J43" s="11" t="s">
        <v>203</v>
      </c>
      <c r="K43" s="11"/>
      <c r="L43" s="7" t="s">
        <v>72</v>
      </c>
      <c r="M43" s="7">
        <v>116</v>
      </c>
      <c r="N43" s="7"/>
      <c r="O43" s="12">
        <v>41</v>
      </c>
      <c r="P43" s="13" t="s">
        <v>204</v>
      </c>
      <c r="Q43" s="11" t="s">
        <v>205</v>
      </c>
      <c r="R43" s="11" t="s">
        <v>205</v>
      </c>
      <c r="S43" s="14">
        <v>30</v>
      </c>
      <c r="T43" s="14" t="s">
        <v>206</v>
      </c>
      <c r="U43" s="14"/>
      <c r="V43" s="8" t="s">
        <v>100</v>
      </c>
      <c r="W43" s="15"/>
      <c r="X43" s="15"/>
      <c r="Y43" s="15">
        <v>12000000000</v>
      </c>
      <c r="Z43" s="15"/>
      <c r="AA43" s="15"/>
      <c r="AB43" s="435"/>
      <c r="AC43" s="15"/>
      <c r="AD43" s="15">
        <f t="shared" si="7"/>
        <v>12000000000</v>
      </c>
      <c r="AE43" s="15">
        <v>100000000</v>
      </c>
      <c r="AF43" s="15"/>
      <c r="AG43" s="15"/>
      <c r="AH43" s="15"/>
      <c r="AI43" s="15"/>
      <c r="AJ43" s="15"/>
      <c r="AK43" s="15"/>
      <c r="AL43" s="15">
        <f t="shared" si="1"/>
        <v>100000000</v>
      </c>
      <c r="AM43" s="15">
        <v>325542700</v>
      </c>
      <c r="AN43" s="15"/>
      <c r="AO43" s="15">
        <v>16000000000</v>
      </c>
      <c r="AP43" s="15"/>
      <c r="AQ43" s="15"/>
      <c r="AR43" s="15"/>
      <c r="AS43" s="15"/>
      <c r="AT43" s="15">
        <f t="shared" si="2"/>
        <v>16325542700</v>
      </c>
      <c r="AU43" s="15">
        <v>100000000</v>
      </c>
      <c r="AV43" s="15"/>
      <c r="AW43" s="15">
        <v>11000000000</v>
      </c>
      <c r="AX43" s="15"/>
      <c r="AY43" s="15"/>
      <c r="AZ43" s="15"/>
      <c r="BA43" s="15"/>
      <c r="BB43" s="15">
        <f t="shared" si="3"/>
        <v>11100000000</v>
      </c>
      <c r="BC43" s="15">
        <v>100000000</v>
      </c>
      <c r="BD43" s="15"/>
      <c r="BE43" s="15">
        <v>15000000000</v>
      </c>
      <c r="BF43" s="15"/>
      <c r="BG43" s="15"/>
      <c r="BH43" s="15"/>
      <c r="BI43" s="15"/>
      <c r="BJ43" s="15">
        <f t="shared" si="4"/>
        <v>15100000000</v>
      </c>
      <c r="BK43" s="15">
        <f t="shared" si="9"/>
        <v>625542700</v>
      </c>
      <c r="BL43" s="15">
        <f t="shared" si="10"/>
        <v>0</v>
      </c>
      <c r="BM43" s="15">
        <f t="shared" si="11"/>
        <v>54000000000</v>
      </c>
      <c r="BN43" s="15">
        <f t="shared" si="8"/>
        <v>0</v>
      </c>
      <c r="BO43" s="15">
        <f t="shared" si="8"/>
        <v>0</v>
      </c>
      <c r="BP43" s="15">
        <f t="shared" si="8"/>
        <v>0</v>
      </c>
      <c r="BQ43" s="15">
        <f t="shared" si="8"/>
        <v>0</v>
      </c>
      <c r="BR43" s="15">
        <f t="shared" si="6"/>
        <v>54625542700</v>
      </c>
    </row>
    <row r="44" spans="1:70" ht="120" hidden="1" x14ac:dyDescent="0.25">
      <c r="A44" s="1">
        <v>41</v>
      </c>
      <c r="B44" s="6" t="s">
        <v>28</v>
      </c>
      <c r="C44" s="7" t="s">
        <v>92</v>
      </c>
      <c r="D44" s="8" t="s">
        <v>93</v>
      </c>
      <c r="E44" s="9" t="s">
        <v>94</v>
      </c>
      <c r="F44" s="8" t="s">
        <v>95</v>
      </c>
      <c r="G44" s="7">
        <v>1603</v>
      </c>
      <c r="H44" s="11" t="s">
        <v>96</v>
      </c>
      <c r="I44" s="11" t="s">
        <v>203</v>
      </c>
      <c r="J44" s="11" t="s">
        <v>203</v>
      </c>
      <c r="K44" s="11"/>
      <c r="L44" s="7" t="s">
        <v>72</v>
      </c>
      <c r="M44" s="7">
        <v>116</v>
      </c>
      <c r="N44" s="7"/>
      <c r="O44" s="12">
        <v>42</v>
      </c>
      <c r="P44" s="13" t="s">
        <v>207</v>
      </c>
      <c r="Q44" s="8" t="s">
        <v>208</v>
      </c>
      <c r="R44" s="8" t="s">
        <v>208</v>
      </c>
      <c r="S44" s="21">
        <v>1</v>
      </c>
      <c r="T44" s="20">
        <v>1</v>
      </c>
      <c r="U44" s="20"/>
      <c r="V44" s="8" t="s">
        <v>100</v>
      </c>
      <c r="W44" s="15"/>
      <c r="X44" s="15">
        <v>4138094554</v>
      </c>
      <c r="Y44" s="15"/>
      <c r="Z44" s="15"/>
      <c r="AA44" s="15"/>
      <c r="AB44" s="435"/>
      <c r="AC44" s="15"/>
      <c r="AD44" s="15">
        <f t="shared" si="7"/>
        <v>4138094554</v>
      </c>
      <c r="AE44" s="15"/>
      <c r="AF44" s="15">
        <v>1297942865</v>
      </c>
      <c r="AG44" s="15"/>
      <c r="AH44" s="15"/>
      <c r="AI44" s="15"/>
      <c r="AJ44" s="15"/>
      <c r="AK44" s="15"/>
      <c r="AL44" s="15">
        <f t="shared" si="1"/>
        <v>1297942865</v>
      </c>
      <c r="AM44" s="15">
        <v>325542700</v>
      </c>
      <c r="AN44" s="15">
        <v>1213760520</v>
      </c>
      <c r="AO44" s="15"/>
      <c r="AP44" s="15"/>
      <c r="AQ44" s="15"/>
      <c r="AR44" s="15"/>
      <c r="AS44" s="15"/>
      <c r="AT44" s="15">
        <f t="shared" si="2"/>
        <v>1539303220</v>
      </c>
      <c r="AU44" s="15"/>
      <c r="AV44" s="15">
        <v>1232173336</v>
      </c>
      <c r="AW44" s="15"/>
      <c r="AX44" s="15"/>
      <c r="AY44" s="15"/>
      <c r="AZ44" s="15"/>
      <c r="BA44" s="15"/>
      <c r="BB44" s="15">
        <f t="shared" si="3"/>
        <v>1232173336</v>
      </c>
      <c r="BC44" s="15"/>
      <c r="BD44" s="15">
        <v>1232173336</v>
      </c>
      <c r="BE44" s="15"/>
      <c r="BF44" s="15"/>
      <c r="BG44" s="15"/>
      <c r="BH44" s="15"/>
      <c r="BI44" s="15"/>
      <c r="BJ44" s="15">
        <f t="shared" si="4"/>
        <v>1232173336</v>
      </c>
      <c r="BK44" s="15">
        <f t="shared" si="9"/>
        <v>325542700</v>
      </c>
      <c r="BL44" s="15">
        <f t="shared" si="10"/>
        <v>9114144611</v>
      </c>
      <c r="BM44" s="15">
        <f t="shared" si="11"/>
        <v>0</v>
      </c>
      <c r="BN44" s="15">
        <f t="shared" si="8"/>
        <v>0</v>
      </c>
      <c r="BO44" s="15">
        <f t="shared" si="8"/>
        <v>0</v>
      </c>
      <c r="BP44" s="15">
        <f t="shared" si="8"/>
        <v>0</v>
      </c>
      <c r="BQ44" s="15">
        <f t="shared" si="8"/>
        <v>0</v>
      </c>
      <c r="BR44" s="15">
        <f t="shared" si="6"/>
        <v>9439687311</v>
      </c>
    </row>
    <row r="45" spans="1:70" ht="120" hidden="1" x14ac:dyDescent="0.25">
      <c r="A45" s="1">
        <v>42</v>
      </c>
      <c r="B45" s="6" t="s">
        <v>28</v>
      </c>
      <c r="C45" s="7" t="s">
        <v>92</v>
      </c>
      <c r="D45" s="8" t="s">
        <v>93</v>
      </c>
      <c r="E45" s="9" t="s">
        <v>94</v>
      </c>
      <c r="F45" s="8" t="s">
        <v>95</v>
      </c>
      <c r="G45" s="7">
        <v>1603</v>
      </c>
      <c r="H45" s="11" t="s">
        <v>96</v>
      </c>
      <c r="I45" s="11" t="s">
        <v>203</v>
      </c>
      <c r="J45" s="11" t="s">
        <v>203</v>
      </c>
      <c r="K45" s="11"/>
      <c r="L45" s="7" t="s">
        <v>72</v>
      </c>
      <c r="M45" s="7">
        <v>116</v>
      </c>
      <c r="N45" s="7"/>
      <c r="O45" s="12">
        <v>43</v>
      </c>
      <c r="P45" s="13" t="s">
        <v>209</v>
      </c>
      <c r="Q45" s="11" t="s">
        <v>210</v>
      </c>
      <c r="R45" s="11" t="s">
        <v>210</v>
      </c>
      <c r="S45" s="20">
        <v>0.81</v>
      </c>
      <c r="T45" s="20">
        <v>1</v>
      </c>
      <c r="U45" s="20"/>
      <c r="V45" s="8" t="s">
        <v>100</v>
      </c>
      <c r="W45" s="15"/>
      <c r="X45" s="15">
        <v>428528000</v>
      </c>
      <c r="Y45" s="15"/>
      <c r="Z45" s="15"/>
      <c r="AA45" s="15"/>
      <c r="AB45" s="435"/>
      <c r="AC45" s="15"/>
      <c r="AD45" s="15">
        <f t="shared" si="7"/>
        <v>428528000</v>
      </c>
      <c r="AE45" s="15"/>
      <c r="AF45" s="15">
        <v>607223874</v>
      </c>
      <c r="AG45" s="15"/>
      <c r="AH45" s="15"/>
      <c r="AI45" s="15"/>
      <c r="AJ45" s="15"/>
      <c r="AK45" s="15"/>
      <c r="AL45" s="15">
        <f t="shared" si="1"/>
        <v>607223874</v>
      </c>
      <c r="AM45" s="15">
        <v>325542700</v>
      </c>
      <c r="AN45" s="15">
        <v>613760520</v>
      </c>
      <c r="AO45" s="15"/>
      <c r="AP45" s="15"/>
      <c r="AQ45" s="15"/>
      <c r="AR45" s="15"/>
      <c r="AS45" s="15"/>
      <c r="AT45" s="15">
        <f t="shared" si="2"/>
        <v>939303220</v>
      </c>
      <c r="AU45" s="15"/>
      <c r="AV45" s="15">
        <v>632173336</v>
      </c>
      <c r="AW45" s="15"/>
      <c r="AX45" s="15"/>
      <c r="AY45" s="15"/>
      <c r="AZ45" s="15"/>
      <c r="BA45" s="15"/>
      <c r="BB45" s="15">
        <f t="shared" si="3"/>
        <v>632173336</v>
      </c>
      <c r="BC45" s="15"/>
      <c r="BD45" s="15">
        <v>632173336</v>
      </c>
      <c r="BE45" s="15"/>
      <c r="BF45" s="15"/>
      <c r="BG45" s="15"/>
      <c r="BH45" s="15"/>
      <c r="BI45" s="15"/>
      <c r="BJ45" s="15">
        <f t="shared" si="4"/>
        <v>632173336</v>
      </c>
      <c r="BK45" s="15">
        <f t="shared" si="9"/>
        <v>325542700</v>
      </c>
      <c r="BL45" s="15">
        <f t="shared" si="10"/>
        <v>2913859066</v>
      </c>
      <c r="BM45" s="15">
        <f t="shared" si="11"/>
        <v>0</v>
      </c>
      <c r="BN45" s="15">
        <f t="shared" si="8"/>
        <v>0</v>
      </c>
      <c r="BO45" s="15">
        <f t="shared" si="8"/>
        <v>0</v>
      </c>
      <c r="BP45" s="15">
        <f t="shared" si="8"/>
        <v>0</v>
      </c>
      <c r="BQ45" s="15">
        <f t="shared" si="8"/>
        <v>0</v>
      </c>
      <c r="BR45" s="15">
        <f t="shared" si="6"/>
        <v>3239401766</v>
      </c>
    </row>
    <row r="46" spans="1:70" ht="120" hidden="1" x14ac:dyDescent="0.25">
      <c r="A46" s="1">
        <v>43</v>
      </c>
      <c r="B46" s="6" t="s">
        <v>28</v>
      </c>
      <c r="C46" s="7" t="s">
        <v>92</v>
      </c>
      <c r="D46" s="8" t="s">
        <v>93</v>
      </c>
      <c r="E46" s="9" t="s">
        <v>211</v>
      </c>
      <c r="F46" s="8" t="s">
        <v>212</v>
      </c>
      <c r="G46" s="7">
        <v>1603</v>
      </c>
      <c r="H46" s="11" t="s">
        <v>96</v>
      </c>
      <c r="I46" s="11" t="s">
        <v>203</v>
      </c>
      <c r="J46" s="11" t="s">
        <v>203</v>
      </c>
      <c r="K46" s="11"/>
      <c r="L46" s="7" t="s">
        <v>72</v>
      </c>
      <c r="M46" s="7">
        <v>116</v>
      </c>
      <c r="N46" s="7"/>
      <c r="O46" s="12">
        <v>44</v>
      </c>
      <c r="P46" s="13" t="s">
        <v>213</v>
      </c>
      <c r="Q46" s="11" t="s">
        <v>214</v>
      </c>
      <c r="R46" s="11" t="s">
        <v>214</v>
      </c>
      <c r="S46" s="14">
        <v>0</v>
      </c>
      <c r="T46" s="20">
        <v>1</v>
      </c>
      <c r="U46" s="20"/>
      <c r="V46" s="8" t="s">
        <v>100</v>
      </c>
      <c r="W46" s="15"/>
      <c r="X46" s="15"/>
      <c r="Y46" s="15"/>
      <c r="Z46" s="15"/>
      <c r="AA46" s="15"/>
      <c r="AB46" s="435"/>
      <c r="AC46" s="15"/>
      <c r="AD46" s="15">
        <f t="shared" si="7"/>
        <v>0</v>
      </c>
      <c r="AE46" s="15"/>
      <c r="AF46" s="15"/>
      <c r="AG46" s="15"/>
      <c r="AH46" s="15"/>
      <c r="AI46" s="15"/>
      <c r="AJ46" s="15"/>
      <c r="AK46" s="15"/>
      <c r="AL46" s="15">
        <f t="shared" si="1"/>
        <v>0</v>
      </c>
      <c r="AM46" s="15">
        <v>325542700</v>
      </c>
      <c r="AN46" s="15">
        <v>39009650</v>
      </c>
      <c r="AO46" s="15"/>
      <c r="AP46" s="15"/>
      <c r="AQ46" s="15"/>
      <c r="AR46" s="15"/>
      <c r="AS46" s="15"/>
      <c r="AT46" s="15">
        <f t="shared" si="2"/>
        <v>364552350</v>
      </c>
      <c r="AU46" s="15"/>
      <c r="AV46" s="15">
        <v>216153239</v>
      </c>
      <c r="AW46" s="15"/>
      <c r="AX46" s="15"/>
      <c r="AY46" s="15"/>
      <c r="AZ46" s="15"/>
      <c r="BA46" s="15"/>
      <c r="BB46" s="15">
        <f t="shared" si="3"/>
        <v>216153239</v>
      </c>
      <c r="BC46" s="15"/>
      <c r="BD46" s="15"/>
      <c r="BE46" s="15"/>
      <c r="BF46" s="15"/>
      <c r="BG46" s="15"/>
      <c r="BH46" s="15"/>
      <c r="BI46" s="15"/>
      <c r="BJ46" s="15">
        <f t="shared" si="4"/>
        <v>0</v>
      </c>
      <c r="BK46" s="15">
        <f t="shared" si="9"/>
        <v>325542700</v>
      </c>
      <c r="BL46" s="15">
        <f t="shared" si="10"/>
        <v>255162889</v>
      </c>
      <c r="BM46" s="15">
        <f t="shared" si="11"/>
        <v>0</v>
      </c>
      <c r="BN46" s="15">
        <f t="shared" si="8"/>
        <v>0</v>
      </c>
      <c r="BO46" s="15">
        <f t="shared" si="8"/>
        <v>0</v>
      </c>
      <c r="BP46" s="15">
        <f t="shared" si="8"/>
        <v>0</v>
      </c>
      <c r="BQ46" s="15">
        <f t="shared" si="8"/>
        <v>0</v>
      </c>
      <c r="BR46" s="15">
        <f t="shared" si="6"/>
        <v>580705589</v>
      </c>
    </row>
    <row r="47" spans="1:70" ht="120" hidden="1" x14ac:dyDescent="0.25">
      <c r="A47" s="1">
        <v>44</v>
      </c>
      <c r="B47" s="6" t="s">
        <v>28</v>
      </c>
      <c r="C47" s="7" t="s">
        <v>92</v>
      </c>
      <c r="D47" s="8" t="s">
        <v>93</v>
      </c>
      <c r="E47" s="9" t="s">
        <v>211</v>
      </c>
      <c r="F47" s="8" t="s">
        <v>212</v>
      </c>
      <c r="G47" s="7">
        <v>1603</v>
      </c>
      <c r="H47" s="11" t="s">
        <v>96</v>
      </c>
      <c r="I47" s="11" t="s">
        <v>203</v>
      </c>
      <c r="J47" s="11" t="s">
        <v>203</v>
      </c>
      <c r="K47" s="11"/>
      <c r="L47" s="7" t="s">
        <v>72</v>
      </c>
      <c r="M47" s="7">
        <v>116</v>
      </c>
      <c r="N47" s="7"/>
      <c r="O47" s="12">
        <v>45</v>
      </c>
      <c r="P47" s="13" t="s">
        <v>215</v>
      </c>
      <c r="Q47" s="11" t="s">
        <v>216</v>
      </c>
      <c r="R47" s="11" t="s">
        <v>216</v>
      </c>
      <c r="S47" s="14">
        <v>8</v>
      </c>
      <c r="T47" s="14" t="s">
        <v>217</v>
      </c>
      <c r="U47" s="14"/>
      <c r="V47" s="8" t="s">
        <v>100</v>
      </c>
      <c r="W47" s="15"/>
      <c r="X47" s="15"/>
      <c r="Y47" s="15"/>
      <c r="Z47" s="15"/>
      <c r="AA47" s="15"/>
      <c r="AB47" s="435"/>
      <c r="AC47" s="15"/>
      <c r="AD47" s="15">
        <f t="shared" si="7"/>
        <v>0</v>
      </c>
      <c r="AE47" s="15"/>
      <c r="AF47" s="15">
        <v>313663894</v>
      </c>
      <c r="AG47" s="15"/>
      <c r="AH47" s="15"/>
      <c r="AI47" s="15"/>
      <c r="AJ47" s="15"/>
      <c r="AK47" s="15"/>
      <c r="AL47" s="15">
        <f t="shared" si="1"/>
        <v>313663894</v>
      </c>
      <c r="AM47" s="15">
        <v>325542700</v>
      </c>
      <c r="AN47" s="15">
        <v>323073811</v>
      </c>
      <c r="AO47" s="15"/>
      <c r="AP47" s="15"/>
      <c r="AQ47" s="15"/>
      <c r="AR47" s="15"/>
      <c r="AS47" s="15"/>
      <c r="AT47" s="15">
        <f t="shared" si="2"/>
        <v>648616511</v>
      </c>
      <c r="AU47" s="15"/>
      <c r="AV47" s="15">
        <v>332766025</v>
      </c>
      <c r="AW47" s="15"/>
      <c r="AX47" s="15"/>
      <c r="AY47" s="15"/>
      <c r="AZ47" s="15"/>
      <c r="BA47" s="15"/>
      <c r="BB47" s="15">
        <f t="shared" si="3"/>
        <v>332766025</v>
      </c>
      <c r="BC47" s="15"/>
      <c r="BD47" s="15">
        <v>342749006</v>
      </c>
      <c r="BE47" s="15"/>
      <c r="BF47" s="15"/>
      <c r="BG47" s="15"/>
      <c r="BH47" s="15"/>
      <c r="BI47" s="15"/>
      <c r="BJ47" s="15">
        <f t="shared" si="4"/>
        <v>342749006</v>
      </c>
      <c r="BK47" s="15">
        <f t="shared" si="9"/>
        <v>325542700</v>
      </c>
      <c r="BL47" s="15">
        <f t="shared" si="10"/>
        <v>1312252736</v>
      </c>
      <c r="BM47" s="15">
        <f t="shared" si="11"/>
        <v>0</v>
      </c>
      <c r="BN47" s="15">
        <f t="shared" si="8"/>
        <v>0</v>
      </c>
      <c r="BO47" s="15">
        <f t="shared" si="8"/>
        <v>0</v>
      </c>
      <c r="BP47" s="15">
        <f t="shared" si="8"/>
        <v>0</v>
      </c>
      <c r="BQ47" s="15">
        <f t="shared" si="8"/>
        <v>0</v>
      </c>
      <c r="BR47" s="15">
        <f t="shared" si="6"/>
        <v>1637795436</v>
      </c>
    </row>
    <row r="48" spans="1:70" ht="120" hidden="1" x14ac:dyDescent="0.25">
      <c r="A48" s="1">
        <v>45</v>
      </c>
      <c r="B48" s="6" t="s">
        <v>28</v>
      </c>
      <c r="C48" s="7" t="s">
        <v>92</v>
      </c>
      <c r="D48" s="8" t="s">
        <v>93</v>
      </c>
      <c r="E48" s="9" t="s">
        <v>211</v>
      </c>
      <c r="F48" s="8" t="s">
        <v>212</v>
      </c>
      <c r="G48" s="7">
        <v>1603</v>
      </c>
      <c r="H48" s="11" t="s">
        <v>96</v>
      </c>
      <c r="I48" s="11" t="s">
        <v>203</v>
      </c>
      <c r="J48" s="11" t="s">
        <v>203</v>
      </c>
      <c r="K48" s="11"/>
      <c r="L48" s="7" t="s">
        <v>72</v>
      </c>
      <c r="M48" s="7">
        <v>116</v>
      </c>
      <c r="N48" s="7"/>
      <c r="O48" s="12">
        <v>46</v>
      </c>
      <c r="P48" s="13" t="s">
        <v>218</v>
      </c>
      <c r="Q48" s="11" t="s">
        <v>219</v>
      </c>
      <c r="R48" s="11" t="s">
        <v>219</v>
      </c>
      <c r="S48" s="14">
        <v>12</v>
      </c>
      <c r="T48" s="14" t="s">
        <v>220</v>
      </c>
      <c r="U48" s="14"/>
      <c r="V48" s="8" t="s">
        <v>100</v>
      </c>
      <c r="W48" s="15"/>
      <c r="X48" s="15"/>
      <c r="Y48" s="15"/>
      <c r="Z48" s="15"/>
      <c r="AA48" s="15"/>
      <c r="AB48" s="435"/>
      <c r="AC48" s="15"/>
      <c r="AD48" s="15">
        <f t="shared" si="7"/>
        <v>0</v>
      </c>
      <c r="AE48" s="15"/>
      <c r="AF48" s="15">
        <v>1352091886</v>
      </c>
      <c r="AG48" s="15"/>
      <c r="AH48" s="15"/>
      <c r="AI48" s="15"/>
      <c r="AJ48" s="15"/>
      <c r="AK48" s="15"/>
      <c r="AL48" s="15">
        <f t="shared" si="1"/>
        <v>1352091886</v>
      </c>
      <c r="AM48" s="15">
        <v>325542700</v>
      </c>
      <c r="AN48" s="15">
        <v>1392654643</v>
      </c>
      <c r="AO48" s="15"/>
      <c r="AP48" s="15"/>
      <c r="AQ48" s="15"/>
      <c r="AR48" s="15"/>
      <c r="AS48" s="15"/>
      <c r="AT48" s="15">
        <f t="shared" si="2"/>
        <v>1718197343</v>
      </c>
      <c r="AU48" s="15"/>
      <c r="AV48" s="15">
        <v>1434434282</v>
      </c>
      <c r="AW48" s="15"/>
      <c r="AX48" s="15"/>
      <c r="AY48" s="15"/>
      <c r="AZ48" s="15"/>
      <c r="BA48" s="15"/>
      <c r="BB48" s="15">
        <f t="shared" si="3"/>
        <v>1434434282</v>
      </c>
      <c r="BC48" s="15"/>
      <c r="BD48" s="15">
        <v>1477467310</v>
      </c>
      <c r="BE48" s="15"/>
      <c r="BF48" s="15"/>
      <c r="BG48" s="15"/>
      <c r="BH48" s="15"/>
      <c r="BI48" s="15"/>
      <c r="BJ48" s="15">
        <f t="shared" si="4"/>
        <v>1477467310</v>
      </c>
      <c r="BK48" s="15">
        <f t="shared" si="9"/>
        <v>325542700</v>
      </c>
      <c r="BL48" s="15">
        <f t="shared" si="10"/>
        <v>5656648121</v>
      </c>
      <c r="BM48" s="15">
        <f t="shared" si="11"/>
        <v>0</v>
      </c>
      <c r="BN48" s="15">
        <f t="shared" si="8"/>
        <v>0</v>
      </c>
      <c r="BO48" s="15">
        <f t="shared" si="8"/>
        <v>0</v>
      </c>
      <c r="BP48" s="15">
        <f t="shared" si="8"/>
        <v>0</v>
      </c>
      <c r="BQ48" s="15">
        <f t="shared" si="8"/>
        <v>0</v>
      </c>
      <c r="BR48" s="15">
        <f t="shared" si="6"/>
        <v>5982190821</v>
      </c>
    </row>
    <row r="49" spans="1:70" ht="90" hidden="1" x14ac:dyDescent="0.25">
      <c r="A49" s="1">
        <v>46</v>
      </c>
      <c r="B49" s="34" t="s">
        <v>28</v>
      </c>
      <c r="C49" s="7" t="s">
        <v>221</v>
      </c>
      <c r="D49" s="8" t="s">
        <v>222</v>
      </c>
      <c r="E49" s="9" t="s">
        <v>223</v>
      </c>
      <c r="F49" s="8" t="s">
        <v>224</v>
      </c>
      <c r="G49" s="7">
        <v>1400</v>
      </c>
      <c r="H49" s="11" t="s">
        <v>225</v>
      </c>
      <c r="I49" s="11" t="s">
        <v>226</v>
      </c>
      <c r="J49" s="11" t="s">
        <v>226</v>
      </c>
      <c r="K49" s="11"/>
      <c r="L49" s="7">
        <v>236034</v>
      </c>
      <c r="M49" s="7">
        <v>227034</v>
      </c>
      <c r="N49" s="7"/>
      <c r="O49" s="12">
        <v>47</v>
      </c>
      <c r="P49" s="13" t="s">
        <v>227</v>
      </c>
      <c r="Q49" s="8" t="s">
        <v>228</v>
      </c>
      <c r="R49" s="8" t="s">
        <v>228</v>
      </c>
      <c r="S49" s="14">
        <v>0</v>
      </c>
      <c r="T49" s="20">
        <v>1</v>
      </c>
      <c r="U49" s="20"/>
      <c r="V49" s="8" t="s">
        <v>229</v>
      </c>
      <c r="W49" s="15">
        <v>3000000000</v>
      </c>
      <c r="X49" s="15"/>
      <c r="Y49" s="15"/>
      <c r="Z49" s="15"/>
      <c r="AA49" s="15"/>
      <c r="AB49" s="435"/>
      <c r="AC49" s="15"/>
      <c r="AD49" s="15">
        <f t="shared" si="7"/>
        <v>3000000000</v>
      </c>
      <c r="AE49" s="15"/>
      <c r="AF49" s="15"/>
      <c r="AG49" s="15"/>
      <c r="AH49" s="15"/>
      <c r="AI49" s="15"/>
      <c r="AJ49" s="15"/>
      <c r="AK49" s="15"/>
      <c r="AL49" s="15">
        <f t="shared" si="1"/>
        <v>0</v>
      </c>
      <c r="AM49" s="15">
        <v>325542700</v>
      </c>
      <c r="AN49" s="15"/>
      <c r="AO49" s="15"/>
      <c r="AP49" s="15"/>
      <c r="AQ49" s="15"/>
      <c r="AR49" s="15"/>
      <c r="AS49" s="15"/>
      <c r="AT49" s="15">
        <f t="shared" si="2"/>
        <v>325542700</v>
      </c>
      <c r="AU49" s="15"/>
      <c r="AV49" s="15"/>
      <c r="AW49" s="15"/>
      <c r="AX49" s="15"/>
      <c r="AY49" s="15"/>
      <c r="AZ49" s="15"/>
      <c r="BA49" s="15"/>
      <c r="BB49" s="15">
        <f t="shared" si="3"/>
        <v>0</v>
      </c>
      <c r="BC49" s="15"/>
      <c r="BD49" s="15"/>
      <c r="BE49" s="15"/>
      <c r="BF49" s="15"/>
      <c r="BG49" s="15"/>
      <c r="BH49" s="15"/>
      <c r="BI49" s="15"/>
      <c r="BJ49" s="15">
        <f t="shared" si="4"/>
        <v>0</v>
      </c>
      <c r="BK49" s="15">
        <f t="shared" si="9"/>
        <v>3325542700</v>
      </c>
      <c r="BL49" s="15">
        <f t="shared" si="10"/>
        <v>0</v>
      </c>
      <c r="BM49" s="15">
        <f t="shared" si="11"/>
        <v>0</v>
      </c>
      <c r="BN49" s="15">
        <f t="shared" si="8"/>
        <v>0</v>
      </c>
      <c r="BO49" s="15">
        <f t="shared" si="8"/>
        <v>0</v>
      </c>
      <c r="BP49" s="15">
        <f t="shared" si="8"/>
        <v>0</v>
      </c>
      <c r="BQ49" s="15">
        <f t="shared" si="8"/>
        <v>0</v>
      </c>
      <c r="BR49" s="15">
        <f t="shared" si="6"/>
        <v>3325542700</v>
      </c>
    </row>
    <row r="50" spans="1:70" ht="60" hidden="1" x14ac:dyDescent="0.25">
      <c r="A50" s="1">
        <v>47</v>
      </c>
      <c r="B50" s="34" t="s">
        <v>28</v>
      </c>
      <c r="C50" s="7" t="s">
        <v>221</v>
      </c>
      <c r="D50" s="8" t="s">
        <v>222</v>
      </c>
      <c r="E50" s="9" t="s">
        <v>223</v>
      </c>
      <c r="F50" s="8" t="s">
        <v>224</v>
      </c>
      <c r="G50" s="7">
        <v>1400</v>
      </c>
      <c r="H50" s="11" t="s">
        <v>225</v>
      </c>
      <c r="I50" s="11" t="s">
        <v>226</v>
      </c>
      <c r="J50" s="11" t="s">
        <v>226</v>
      </c>
      <c r="K50" s="11"/>
      <c r="L50" s="7">
        <v>236034</v>
      </c>
      <c r="M50" s="7">
        <v>227034</v>
      </c>
      <c r="N50" s="7"/>
      <c r="O50" s="12">
        <v>48</v>
      </c>
      <c r="P50" s="13" t="s">
        <v>230</v>
      </c>
      <c r="Q50" s="8" t="s">
        <v>231</v>
      </c>
      <c r="R50" s="8" t="s">
        <v>231</v>
      </c>
      <c r="S50" s="14">
        <v>65000</v>
      </c>
      <c r="T50" s="14" t="s">
        <v>232</v>
      </c>
      <c r="U50" s="14"/>
      <c r="V50" s="8" t="s">
        <v>229</v>
      </c>
      <c r="W50" s="15">
        <v>306603272</v>
      </c>
      <c r="X50" s="15"/>
      <c r="Y50" s="15">
        <v>20755283106</v>
      </c>
      <c r="Z50" s="15"/>
      <c r="AA50" s="15"/>
      <c r="AB50" s="435"/>
      <c r="AC50" s="15"/>
      <c r="AD50" s="15">
        <f t="shared" si="7"/>
        <v>21061886378</v>
      </c>
      <c r="AE50" s="15">
        <v>564500000</v>
      </c>
      <c r="AF50" s="15">
        <v>6804411118</v>
      </c>
      <c r="AG50" s="15"/>
      <c r="AH50" s="15"/>
      <c r="AI50" s="15"/>
      <c r="AJ50" s="15"/>
      <c r="AK50" s="15"/>
      <c r="AL50" s="15">
        <f t="shared" si="1"/>
        <v>7368911118</v>
      </c>
      <c r="AM50" s="15">
        <v>325542700</v>
      </c>
      <c r="AN50" s="15"/>
      <c r="AO50" s="15">
        <v>2744550280</v>
      </c>
      <c r="AP50" s="15"/>
      <c r="AQ50" s="15"/>
      <c r="AR50" s="15"/>
      <c r="AS50" s="15"/>
      <c r="AT50" s="15">
        <f t="shared" si="2"/>
        <v>3070092980</v>
      </c>
      <c r="AU50" s="15"/>
      <c r="AV50" s="15"/>
      <c r="AW50" s="15"/>
      <c r="AX50" s="15"/>
      <c r="AY50" s="15"/>
      <c r="AZ50" s="15"/>
      <c r="BA50" s="15"/>
      <c r="BB50" s="15">
        <f t="shared" si="3"/>
        <v>0</v>
      </c>
      <c r="BC50" s="15"/>
      <c r="BD50" s="15"/>
      <c r="BE50" s="15">
        <v>6700421469</v>
      </c>
      <c r="BF50" s="15"/>
      <c r="BG50" s="15"/>
      <c r="BH50" s="15"/>
      <c r="BI50" s="15"/>
      <c r="BJ50" s="15">
        <f t="shared" si="4"/>
        <v>6700421469</v>
      </c>
      <c r="BK50" s="15">
        <f t="shared" si="9"/>
        <v>1196645972</v>
      </c>
      <c r="BL50" s="15">
        <f t="shared" si="10"/>
        <v>6804411118</v>
      </c>
      <c r="BM50" s="15">
        <f t="shared" si="11"/>
        <v>30200254855</v>
      </c>
      <c r="BN50" s="15">
        <f t="shared" si="8"/>
        <v>0</v>
      </c>
      <c r="BO50" s="15">
        <f t="shared" si="8"/>
        <v>0</v>
      </c>
      <c r="BP50" s="15">
        <f t="shared" si="8"/>
        <v>0</v>
      </c>
      <c r="BQ50" s="15">
        <f t="shared" si="8"/>
        <v>0</v>
      </c>
      <c r="BR50" s="15">
        <f t="shared" si="6"/>
        <v>38201311945</v>
      </c>
    </row>
    <row r="51" spans="1:70" ht="409.5" hidden="1" x14ac:dyDescent="0.25">
      <c r="A51" s="1">
        <v>48</v>
      </c>
      <c r="B51" s="6" t="s">
        <v>28</v>
      </c>
      <c r="C51" s="7" t="s">
        <v>221</v>
      </c>
      <c r="D51" s="8" t="s">
        <v>222</v>
      </c>
      <c r="E51" s="9" t="s">
        <v>233</v>
      </c>
      <c r="F51" s="8" t="s">
        <v>234</v>
      </c>
      <c r="G51" s="7">
        <v>1400</v>
      </c>
      <c r="H51" s="11" t="s">
        <v>225</v>
      </c>
      <c r="I51" s="11" t="s">
        <v>226</v>
      </c>
      <c r="J51" s="11" t="s">
        <v>226</v>
      </c>
      <c r="K51" s="11"/>
      <c r="L51" s="7">
        <v>236034</v>
      </c>
      <c r="M51" s="7">
        <v>227034</v>
      </c>
      <c r="N51" s="7"/>
      <c r="O51" s="12">
        <v>49</v>
      </c>
      <c r="P51" s="13" t="s">
        <v>235</v>
      </c>
      <c r="Q51" s="11" t="s">
        <v>236</v>
      </c>
      <c r="R51" s="30" t="s">
        <v>237</v>
      </c>
      <c r="S51" s="31">
        <v>5963</v>
      </c>
      <c r="T51" s="31" t="s">
        <v>238</v>
      </c>
      <c r="U51" s="31" t="s">
        <v>239</v>
      </c>
      <c r="V51" s="8" t="s">
        <v>240</v>
      </c>
      <c r="W51" s="15">
        <v>3958410187</v>
      </c>
      <c r="X51" s="15"/>
      <c r="Y51" s="15"/>
      <c r="Z51" s="15"/>
      <c r="AA51" s="15"/>
      <c r="AB51" s="435"/>
      <c r="AC51" s="15">
        <v>9638143977</v>
      </c>
      <c r="AD51" s="15">
        <f t="shared" si="7"/>
        <v>13596554164</v>
      </c>
      <c r="AE51" s="15">
        <v>1500000000</v>
      </c>
      <c r="AF51" s="15"/>
      <c r="AG51" s="15"/>
      <c r="AH51" s="15"/>
      <c r="AI51" s="15"/>
      <c r="AJ51" s="15"/>
      <c r="AK51" s="15">
        <v>700000000</v>
      </c>
      <c r="AL51" s="15">
        <f t="shared" si="1"/>
        <v>2200000000</v>
      </c>
      <c r="AM51" s="15">
        <v>325542700</v>
      </c>
      <c r="AN51" s="15"/>
      <c r="AO51" s="15"/>
      <c r="AP51" s="15"/>
      <c r="AQ51" s="15"/>
      <c r="AR51" s="15"/>
      <c r="AS51" s="15">
        <v>5400000000</v>
      </c>
      <c r="AT51" s="15">
        <f t="shared" si="2"/>
        <v>5725542700</v>
      </c>
      <c r="AU51" s="15">
        <v>2600000000</v>
      </c>
      <c r="AV51" s="15"/>
      <c r="AW51" s="15"/>
      <c r="AX51" s="15"/>
      <c r="AY51" s="15"/>
      <c r="AZ51" s="15">
        <v>5000000000</v>
      </c>
      <c r="BA51" s="15">
        <v>3898780493</v>
      </c>
      <c r="BB51" s="15">
        <f t="shared" si="3"/>
        <v>11498780493</v>
      </c>
      <c r="BC51" s="15">
        <v>1500000000</v>
      </c>
      <c r="BD51" s="15"/>
      <c r="BE51" s="15"/>
      <c r="BF51" s="15"/>
      <c r="BG51" s="15"/>
      <c r="BH51" s="15"/>
      <c r="BI51" s="15">
        <v>1529197771</v>
      </c>
      <c r="BJ51" s="15">
        <f t="shared" si="4"/>
        <v>3029197771</v>
      </c>
      <c r="BK51" s="15">
        <f t="shared" si="9"/>
        <v>9883952887</v>
      </c>
      <c r="BL51" s="15">
        <f t="shared" si="10"/>
        <v>0</v>
      </c>
      <c r="BM51" s="15">
        <f t="shared" si="11"/>
        <v>0</v>
      </c>
      <c r="BN51" s="15">
        <f t="shared" si="8"/>
        <v>0</v>
      </c>
      <c r="BO51" s="15"/>
      <c r="BP51" s="15">
        <f t="shared" si="8"/>
        <v>5000000000</v>
      </c>
      <c r="BQ51" s="15">
        <f>+BI51+BA51+AS51+AK51+9638143977</f>
        <v>21166122241</v>
      </c>
      <c r="BR51" s="15">
        <f t="shared" si="6"/>
        <v>36050075128</v>
      </c>
    </row>
    <row r="52" spans="1:70" ht="225" hidden="1" x14ac:dyDescent="0.25">
      <c r="A52" s="1">
        <v>49</v>
      </c>
      <c r="B52" s="6" t="s">
        <v>28</v>
      </c>
      <c r="C52" s="7" t="s">
        <v>221</v>
      </c>
      <c r="D52" s="8" t="s">
        <v>222</v>
      </c>
      <c r="E52" s="9" t="s">
        <v>223</v>
      </c>
      <c r="F52" s="8" t="s">
        <v>224</v>
      </c>
      <c r="G52" s="7">
        <v>1400</v>
      </c>
      <c r="H52" s="11" t="s">
        <v>225</v>
      </c>
      <c r="I52" s="11" t="s">
        <v>226</v>
      </c>
      <c r="J52" s="11" t="s">
        <v>226</v>
      </c>
      <c r="K52" s="11"/>
      <c r="L52" s="7">
        <v>236034</v>
      </c>
      <c r="M52" s="7">
        <v>227034</v>
      </c>
      <c r="N52" s="7"/>
      <c r="O52" s="12">
        <v>50</v>
      </c>
      <c r="P52" s="13" t="s">
        <v>241</v>
      </c>
      <c r="Q52" s="11" t="s">
        <v>242</v>
      </c>
      <c r="R52" s="30" t="s">
        <v>243</v>
      </c>
      <c r="S52" s="31" t="s">
        <v>72</v>
      </c>
      <c r="T52" s="31">
        <v>30</v>
      </c>
      <c r="U52" s="31" t="s">
        <v>244</v>
      </c>
      <c r="V52" s="8" t="s">
        <v>240</v>
      </c>
      <c r="W52" s="15">
        <v>1000000000</v>
      </c>
      <c r="X52" s="15"/>
      <c r="Y52" s="15"/>
      <c r="Z52" s="15"/>
      <c r="AA52" s="15"/>
      <c r="AB52" s="435"/>
      <c r="AC52" s="15">
        <v>210000000</v>
      </c>
      <c r="AD52" s="15">
        <f t="shared" si="7"/>
        <v>1210000000</v>
      </c>
      <c r="AE52" s="15">
        <v>250000000</v>
      </c>
      <c r="AF52" s="15"/>
      <c r="AG52" s="15"/>
      <c r="AH52" s="15"/>
      <c r="AI52" s="15"/>
      <c r="AJ52" s="15"/>
      <c r="AK52" s="15">
        <v>200000000</v>
      </c>
      <c r="AL52" s="15">
        <f t="shared" si="1"/>
        <v>450000000</v>
      </c>
      <c r="AM52" s="15">
        <v>325542700</v>
      </c>
      <c r="AN52" s="15"/>
      <c r="AO52" s="15"/>
      <c r="AP52" s="15"/>
      <c r="AQ52" s="15"/>
      <c r="AR52" s="15"/>
      <c r="AS52" s="15">
        <v>400000000</v>
      </c>
      <c r="AT52" s="15">
        <f t="shared" si="2"/>
        <v>725542700</v>
      </c>
      <c r="AU52" s="15">
        <v>250000000</v>
      </c>
      <c r="AV52" s="15"/>
      <c r="AW52" s="15"/>
      <c r="AX52" s="15"/>
      <c r="AY52" s="15"/>
      <c r="AZ52" s="15"/>
      <c r="BA52" s="15">
        <v>150000000</v>
      </c>
      <c r="BB52" s="15">
        <f t="shared" si="3"/>
        <v>400000000</v>
      </c>
      <c r="BC52" s="15">
        <v>300000000</v>
      </c>
      <c r="BD52" s="15"/>
      <c r="BE52" s="15"/>
      <c r="BF52" s="15"/>
      <c r="BG52" s="15"/>
      <c r="BH52" s="15"/>
      <c r="BI52" s="15">
        <v>240000000</v>
      </c>
      <c r="BJ52" s="15">
        <f t="shared" si="4"/>
        <v>540000000</v>
      </c>
      <c r="BK52" s="15">
        <f t="shared" si="9"/>
        <v>2125542700</v>
      </c>
      <c r="BL52" s="15">
        <f t="shared" si="10"/>
        <v>0</v>
      </c>
      <c r="BM52" s="15">
        <f t="shared" si="11"/>
        <v>0</v>
      </c>
      <c r="BN52" s="15">
        <f t="shared" si="8"/>
        <v>0</v>
      </c>
      <c r="BO52" s="15"/>
      <c r="BP52" s="15">
        <f t="shared" si="8"/>
        <v>0</v>
      </c>
      <c r="BQ52" s="15">
        <f>+BI52+BA52+AS52+AK52+210000000</f>
        <v>1200000000</v>
      </c>
      <c r="BR52" s="15">
        <f t="shared" si="6"/>
        <v>3325542700</v>
      </c>
    </row>
    <row r="53" spans="1:70" ht="195" hidden="1" x14ac:dyDescent="0.25">
      <c r="A53" s="1">
        <v>50</v>
      </c>
      <c r="B53" s="6" t="s">
        <v>28</v>
      </c>
      <c r="C53" s="7" t="s">
        <v>221</v>
      </c>
      <c r="D53" s="8" t="s">
        <v>222</v>
      </c>
      <c r="E53" s="9" t="s">
        <v>233</v>
      </c>
      <c r="F53" s="8" t="s">
        <v>234</v>
      </c>
      <c r="G53" s="7">
        <v>1400</v>
      </c>
      <c r="H53" s="11" t="s">
        <v>225</v>
      </c>
      <c r="I53" s="11" t="s">
        <v>226</v>
      </c>
      <c r="J53" s="11" t="s">
        <v>226</v>
      </c>
      <c r="K53" s="11"/>
      <c r="L53" s="7">
        <v>236034</v>
      </c>
      <c r="M53" s="7">
        <v>227034</v>
      </c>
      <c r="N53" s="7"/>
      <c r="O53" s="12">
        <v>51</v>
      </c>
      <c r="P53" s="13" t="s">
        <v>245</v>
      </c>
      <c r="Q53" s="11" t="s">
        <v>246</v>
      </c>
      <c r="R53" s="30" t="s">
        <v>247</v>
      </c>
      <c r="S53" s="31">
        <v>0</v>
      </c>
      <c r="T53" s="31">
        <v>20</v>
      </c>
      <c r="U53" s="31" t="s">
        <v>248</v>
      </c>
      <c r="V53" s="8" t="s">
        <v>240</v>
      </c>
      <c r="W53" s="15"/>
      <c r="X53" s="15"/>
      <c r="Y53" s="15"/>
      <c r="Z53" s="15"/>
      <c r="AA53" s="15"/>
      <c r="AB53" s="435"/>
      <c r="AC53" s="15"/>
      <c r="AD53" s="15">
        <f t="shared" si="7"/>
        <v>0</v>
      </c>
      <c r="AE53" s="15">
        <v>200000000</v>
      </c>
      <c r="AF53" s="15"/>
      <c r="AG53" s="15"/>
      <c r="AH53" s="15"/>
      <c r="AI53" s="15"/>
      <c r="AJ53" s="15"/>
      <c r="AK53" s="15"/>
      <c r="AL53" s="15">
        <f t="shared" si="1"/>
        <v>200000000</v>
      </c>
      <c r="AM53" s="15">
        <v>325542700</v>
      </c>
      <c r="AN53" s="15"/>
      <c r="AO53" s="15"/>
      <c r="AP53" s="15"/>
      <c r="AQ53" s="15"/>
      <c r="AR53" s="15"/>
      <c r="AS53" s="15"/>
      <c r="AT53" s="15">
        <f t="shared" si="2"/>
        <v>325542700</v>
      </c>
      <c r="AU53" s="15">
        <v>150000000</v>
      </c>
      <c r="AV53" s="15"/>
      <c r="AW53" s="15"/>
      <c r="AX53" s="15"/>
      <c r="AY53" s="15"/>
      <c r="AZ53" s="15"/>
      <c r="BA53" s="15"/>
      <c r="BB53" s="15">
        <f t="shared" si="3"/>
        <v>150000000</v>
      </c>
      <c r="BC53" s="15">
        <v>150000000</v>
      </c>
      <c r="BD53" s="15"/>
      <c r="BE53" s="15"/>
      <c r="BF53" s="15"/>
      <c r="BG53" s="15"/>
      <c r="BH53" s="15"/>
      <c r="BI53" s="15"/>
      <c r="BJ53" s="15">
        <f t="shared" si="4"/>
        <v>150000000</v>
      </c>
      <c r="BK53" s="15">
        <f t="shared" si="9"/>
        <v>825542700</v>
      </c>
      <c r="BL53" s="15">
        <f t="shared" si="10"/>
        <v>0</v>
      </c>
      <c r="BM53" s="15">
        <f t="shared" si="11"/>
        <v>0</v>
      </c>
      <c r="BN53" s="15">
        <f t="shared" si="8"/>
        <v>0</v>
      </c>
      <c r="BO53" s="15">
        <f t="shared" si="8"/>
        <v>0</v>
      </c>
      <c r="BP53" s="15">
        <f t="shared" si="8"/>
        <v>0</v>
      </c>
      <c r="BQ53" s="15">
        <f t="shared" si="8"/>
        <v>0</v>
      </c>
      <c r="BR53" s="15">
        <f t="shared" si="6"/>
        <v>825542700</v>
      </c>
    </row>
    <row r="54" spans="1:70" ht="409.5" hidden="1" x14ac:dyDescent="0.25">
      <c r="A54" s="1">
        <v>51</v>
      </c>
      <c r="B54" s="6" t="s">
        <v>28</v>
      </c>
      <c r="C54" s="7" t="s">
        <v>221</v>
      </c>
      <c r="D54" s="8" t="s">
        <v>222</v>
      </c>
      <c r="E54" s="9" t="s">
        <v>233</v>
      </c>
      <c r="F54" s="8" t="s">
        <v>234</v>
      </c>
      <c r="G54" s="7">
        <v>1400</v>
      </c>
      <c r="H54" s="11" t="s">
        <v>225</v>
      </c>
      <c r="I54" s="11" t="s">
        <v>249</v>
      </c>
      <c r="J54" s="11" t="s">
        <v>249</v>
      </c>
      <c r="K54" s="11"/>
      <c r="L54" s="7">
        <v>44815</v>
      </c>
      <c r="M54" s="7">
        <v>39065</v>
      </c>
      <c r="N54" s="7"/>
      <c r="O54" s="12">
        <v>52</v>
      </c>
      <c r="P54" s="13" t="s">
        <v>250</v>
      </c>
      <c r="Q54" s="11" t="s">
        <v>251</v>
      </c>
      <c r="R54" s="30" t="s">
        <v>252</v>
      </c>
      <c r="S54" s="31">
        <v>302</v>
      </c>
      <c r="T54" s="31" t="s">
        <v>253</v>
      </c>
      <c r="U54" s="31" t="s">
        <v>254</v>
      </c>
      <c r="V54" s="8" t="s">
        <v>240</v>
      </c>
      <c r="W54" s="15">
        <v>300000000</v>
      </c>
      <c r="X54" s="15"/>
      <c r="Y54" s="15"/>
      <c r="Z54" s="15"/>
      <c r="AA54" s="15"/>
      <c r="AB54" s="435"/>
      <c r="AC54" s="15">
        <v>300000000</v>
      </c>
      <c r="AD54" s="15">
        <f t="shared" si="7"/>
        <v>600000000</v>
      </c>
      <c r="AE54" s="15">
        <v>250000000</v>
      </c>
      <c r="AF54" s="15"/>
      <c r="AG54" s="15"/>
      <c r="AH54" s="15"/>
      <c r="AI54" s="15"/>
      <c r="AJ54" s="15"/>
      <c r="AK54" s="15">
        <v>250000000</v>
      </c>
      <c r="AL54" s="15">
        <f t="shared" si="1"/>
        <v>500000000</v>
      </c>
      <c r="AM54" s="15">
        <v>325542700</v>
      </c>
      <c r="AN54" s="15"/>
      <c r="AO54" s="15"/>
      <c r="AP54" s="15"/>
      <c r="AQ54" s="15"/>
      <c r="AR54" s="15"/>
      <c r="AS54" s="15">
        <v>1041500000</v>
      </c>
      <c r="AT54" s="15">
        <f t="shared" si="2"/>
        <v>1367042700</v>
      </c>
      <c r="AU54" s="15">
        <v>450000000</v>
      </c>
      <c r="AV54" s="15"/>
      <c r="AW54" s="15"/>
      <c r="AX54" s="15"/>
      <c r="AY54" s="15"/>
      <c r="AZ54" s="15"/>
      <c r="BA54" s="15">
        <v>2267000000</v>
      </c>
      <c r="BB54" s="15">
        <f t="shared" si="3"/>
        <v>2717000000</v>
      </c>
      <c r="BC54" s="15">
        <v>500000000</v>
      </c>
      <c r="BD54" s="15"/>
      <c r="BE54" s="15"/>
      <c r="BF54" s="15"/>
      <c r="BG54" s="15"/>
      <c r="BH54" s="15"/>
      <c r="BI54" s="15">
        <v>2540531030</v>
      </c>
      <c r="BJ54" s="15">
        <f t="shared" si="4"/>
        <v>3040531030</v>
      </c>
      <c r="BK54" s="15">
        <f t="shared" si="9"/>
        <v>1825542700</v>
      </c>
      <c r="BL54" s="15">
        <f t="shared" si="10"/>
        <v>0</v>
      </c>
      <c r="BM54" s="15">
        <f t="shared" si="11"/>
        <v>0</v>
      </c>
      <c r="BN54" s="15">
        <f t="shared" si="8"/>
        <v>0</v>
      </c>
      <c r="BO54" s="15">
        <f t="shared" si="8"/>
        <v>0</v>
      </c>
      <c r="BP54" s="15">
        <f t="shared" si="8"/>
        <v>0</v>
      </c>
      <c r="BQ54" s="15">
        <f t="shared" si="8"/>
        <v>6399031030</v>
      </c>
      <c r="BR54" s="15">
        <f t="shared" si="6"/>
        <v>8224573730</v>
      </c>
    </row>
    <row r="55" spans="1:70" ht="409.5" hidden="1" x14ac:dyDescent="0.25">
      <c r="A55" s="1">
        <v>52</v>
      </c>
      <c r="B55" s="6" t="s">
        <v>28</v>
      </c>
      <c r="C55" s="7" t="s">
        <v>221</v>
      </c>
      <c r="D55" s="8" t="s">
        <v>222</v>
      </c>
      <c r="E55" s="9" t="s">
        <v>233</v>
      </c>
      <c r="F55" s="8" t="s">
        <v>234</v>
      </c>
      <c r="G55" s="7">
        <v>1400</v>
      </c>
      <c r="H55" s="11" t="s">
        <v>225</v>
      </c>
      <c r="I55" s="11" t="s">
        <v>249</v>
      </c>
      <c r="J55" s="11" t="s">
        <v>249</v>
      </c>
      <c r="K55" s="11"/>
      <c r="L55" s="7">
        <v>44815</v>
      </c>
      <c r="M55" s="7">
        <v>39065</v>
      </c>
      <c r="N55" s="7"/>
      <c r="O55" s="12">
        <v>54</v>
      </c>
      <c r="P55" s="13" t="s">
        <v>255</v>
      </c>
      <c r="Q55" s="11" t="s">
        <v>256</v>
      </c>
      <c r="R55" s="30" t="s">
        <v>257</v>
      </c>
      <c r="S55" s="31">
        <v>5321</v>
      </c>
      <c r="T55" s="31" t="s">
        <v>258</v>
      </c>
      <c r="U55" s="31" t="s">
        <v>259</v>
      </c>
      <c r="V55" s="8" t="s">
        <v>240</v>
      </c>
      <c r="W55" s="15">
        <v>1812805377</v>
      </c>
      <c r="X55" s="15"/>
      <c r="Y55" s="15"/>
      <c r="Z55" s="15"/>
      <c r="AA55" s="15"/>
      <c r="AB55" s="435"/>
      <c r="AC55" s="15">
        <v>1368000000</v>
      </c>
      <c r="AD55" s="15">
        <f t="shared" si="7"/>
        <v>3180805377</v>
      </c>
      <c r="AE55" s="15">
        <v>1000000000</v>
      </c>
      <c r="AF55" s="15"/>
      <c r="AG55" s="15"/>
      <c r="AH55" s="15"/>
      <c r="AI55" s="15"/>
      <c r="AJ55" s="15"/>
      <c r="AK55" s="15">
        <v>9850000000</v>
      </c>
      <c r="AL55" s="15">
        <f t="shared" si="1"/>
        <v>10850000000</v>
      </c>
      <c r="AM55" s="15">
        <v>325542700</v>
      </c>
      <c r="AN55" s="15"/>
      <c r="AO55" s="15"/>
      <c r="AP55" s="15"/>
      <c r="AQ55" s="15"/>
      <c r="AR55" s="15">
        <v>3256648545</v>
      </c>
      <c r="AS55" s="15">
        <v>9392500000</v>
      </c>
      <c r="AT55" s="15">
        <f t="shared" si="2"/>
        <v>12974691245</v>
      </c>
      <c r="AU55" s="15">
        <v>1200000000</v>
      </c>
      <c r="AV55" s="15"/>
      <c r="AW55" s="15"/>
      <c r="AX55" s="15"/>
      <c r="AY55" s="15"/>
      <c r="AZ55" s="15"/>
      <c r="BA55" s="15">
        <v>8892500000</v>
      </c>
      <c r="BB55" s="15">
        <f t="shared" si="3"/>
        <v>10092500000</v>
      </c>
      <c r="BC55" s="15">
        <v>1200000000</v>
      </c>
      <c r="BD55" s="15"/>
      <c r="BE55" s="15"/>
      <c r="BF55" s="15"/>
      <c r="BG55" s="15"/>
      <c r="BH55" s="15"/>
      <c r="BI55" s="15">
        <v>1200000000</v>
      </c>
      <c r="BJ55" s="15">
        <f t="shared" si="4"/>
        <v>2400000000</v>
      </c>
      <c r="BK55" s="15">
        <f t="shared" si="9"/>
        <v>5538348077</v>
      </c>
      <c r="BL55" s="15">
        <f t="shared" si="10"/>
        <v>0</v>
      </c>
      <c r="BM55" s="15">
        <f t="shared" si="11"/>
        <v>0</v>
      </c>
      <c r="BN55" s="15">
        <f t="shared" si="8"/>
        <v>0</v>
      </c>
      <c r="BO55" s="15">
        <f t="shared" si="8"/>
        <v>0</v>
      </c>
      <c r="BP55" s="15">
        <f t="shared" si="8"/>
        <v>3256648545</v>
      </c>
      <c r="BQ55" s="15">
        <f t="shared" si="8"/>
        <v>30703000000</v>
      </c>
      <c r="BR55" s="15">
        <f t="shared" si="6"/>
        <v>39497996622</v>
      </c>
    </row>
    <row r="56" spans="1:70" ht="120" hidden="1" x14ac:dyDescent="0.25">
      <c r="A56" s="1">
        <v>53</v>
      </c>
      <c r="B56" s="6" t="s">
        <v>28</v>
      </c>
      <c r="C56" s="7" t="s">
        <v>221</v>
      </c>
      <c r="D56" s="8" t="s">
        <v>222</v>
      </c>
      <c r="E56" s="9" t="s">
        <v>233</v>
      </c>
      <c r="F56" s="8" t="s">
        <v>234</v>
      </c>
      <c r="G56" s="7">
        <v>1400</v>
      </c>
      <c r="H56" s="11" t="s">
        <v>225</v>
      </c>
      <c r="I56" s="11" t="s">
        <v>249</v>
      </c>
      <c r="J56" s="11" t="s">
        <v>249</v>
      </c>
      <c r="K56" s="11"/>
      <c r="L56" s="7">
        <v>44815</v>
      </c>
      <c r="M56" s="7">
        <v>39065</v>
      </c>
      <c r="N56" s="7"/>
      <c r="O56" s="12">
        <v>55</v>
      </c>
      <c r="P56" s="13" t="s">
        <v>260</v>
      </c>
      <c r="Q56" s="11" t="s">
        <v>261</v>
      </c>
      <c r="R56" s="22" t="s">
        <v>262</v>
      </c>
      <c r="S56" s="14">
        <v>1090</v>
      </c>
      <c r="T56" s="14" t="s">
        <v>263</v>
      </c>
      <c r="U56" s="31" t="s">
        <v>264</v>
      </c>
      <c r="V56" s="8" t="s">
        <v>240</v>
      </c>
      <c r="W56" s="15">
        <v>1744048709</v>
      </c>
      <c r="X56" s="15"/>
      <c r="Y56" s="15"/>
      <c r="Z56" s="15"/>
      <c r="AA56" s="15"/>
      <c r="AB56" s="435"/>
      <c r="AC56" s="15">
        <v>1608656350</v>
      </c>
      <c r="AD56" s="15">
        <f t="shared" si="7"/>
        <v>3352705059</v>
      </c>
      <c r="AE56" s="15">
        <v>500000000</v>
      </c>
      <c r="AF56" s="15"/>
      <c r="AG56" s="15"/>
      <c r="AH56" s="15"/>
      <c r="AI56" s="15"/>
      <c r="AJ56" s="15"/>
      <c r="AK56" s="15">
        <v>500000000</v>
      </c>
      <c r="AL56" s="15">
        <f t="shared" si="1"/>
        <v>1000000000</v>
      </c>
      <c r="AM56" s="15">
        <v>325542700</v>
      </c>
      <c r="AN56" s="15"/>
      <c r="AO56" s="15"/>
      <c r="AP56" s="15"/>
      <c r="AQ56" s="15"/>
      <c r="AR56" s="15"/>
      <c r="AS56" s="15">
        <v>500000000</v>
      </c>
      <c r="AT56" s="15">
        <f t="shared" si="2"/>
        <v>825542700</v>
      </c>
      <c r="AU56" s="15">
        <v>483200000</v>
      </c>
      <c r="AV56" s="15"/>
      <c r="AW56" s="15"/>
      <c r="AX56" s="15"/>
      <c r="AY56" s="15"/>
      <c r="AZ56" s="15">
        <v>5000000000</v>
      </c>
      <c r="BA56" s="15">
        <v>200000000</v>
      </c>
      <c r="BB56" s="15">
        <f t="shared" si="3"/>
        <v>5683200000</v>
      </c>
      <c r="BC56" s="15">
        <v>342687300</v>
      </c>
      <c r="BD56" s="15"/>
      <c r="BE56" s="15"/>
      <c r="BF56" s="15"/>
      <c r="BG56" s="15"/>
      <c r="BH56" s="15"/>
      <c r="BI56" s="15">
        <v>300000000</v>
      </c>
      <c r="BJ56" s="15">
        <f t="shared" si="4"/>
        <v>642687300</v>
      </c>
      <c r="BK56" s="15">
        <f t="shared" si="9"/>
        <v>3395478709</v>
      </c>
      <c r="BL56" s="15">
        <f t="shared" si="10"/>
        <v>0</v>
      </c>
      <c r="BM56" s="15">
        <f t="shared" si="11"/>
        <v>0</v>
      </c>
      <c r="BN56" s="15">
        <f t="shared" si="8"/>
        <v>0</v>
      </c>
      <c r="BO56" s="15">
        <f t="shared" si="8"/>
        <v>0</v>
      </c>
      <c r="BP56" s="15">
        <f t="shared" si="8"/>
        <v>5000000000</v>
      </c>
      <c r="BQ56" s="15">
        <f t="shared" si="8"/>
        <v>3108656350</v>
      </c>
      <c r="BR56" s="15">
        <f t="shared" si="6"/>
        <v>11504135059</v>
      </c>
    </row>
    <row r="57" spans="1:70" ht="165" hidden="1" x14ac:dyDescent="0.25">
      <c r="A57" s="1">
        <v>54</v>
      </c>
      <c r="B57" s="6" t="s">
        <v>28</v>
      </c>
      <c r="C57" s="7" t="s">
        <v>221</v>
      </c>
      <c r="D57" s="8" t="s">
        <v>222</v>
      </c>
      <c r="E57" s="9" t="s">
        <v>233</v>
      </c>
      <c r="F57" s="8" t="s">
        <v>234</v>
      </c>
      <c r="G57" s="7">
        <v>1400</v>
      </c>
      <c r="H57" s="11" t="s">
        <v>225</v>
      </c>
      <c r="I57" s="11" t="s">
        <v>249</v>
      </c>
      <c r="J57" s="11" t="s">
        <v>249</v>
      </c>
      <c r="K57" s="11"/>
      <c r="L57" s="7">
        <v>44815</v>
      </c>
      <c r="M57" s="7">
        <v>39065</v>
      </c>
      <c r="N57" s="7"/>
      <c r="O57" s="12">
        <v>56</v>
      </c>
      <c r="P57" s="13" t="s">
        <v>265</v>
      </c>
      <c r="Q57" s="11" t="s">
        <v>266</v>
      </c>
      <c r="R57" s="11" t="s">
        <v>266</v>
      </c>
      <c r="S57" s="14">
        <v>0</v>
      </c>
      <c r="T57" s="14">
        <v>10</v>
      </c>
      <c r="U57" s="14"/>
      <c r="V57" s="8" t="s">
        <v>240</v>
      </c>
      <c r="W57" s="15">
        <v>21987954</v>
      </c>
      <c r="X57" s="15"/>
      <c r="Y57" s="15"/>
      <c r="Z57" s="15"/>
      <c r="AA57" s="15"/>
      <c r="AB57" s="435"/>
      <c r="AC57" s="15"/>
      <c r="AD57" s="15">
        <f t="shared" si="7"/>
        <v>21987954</v>
      </c>
      <c r="AE57" s="15">
        <v>100000000</v>
      </c>
      <c r="AF57" s="15"/>
      <c r="AG57" s="15"/>
      <c r="AH57" s="15"/>
      <c r="AI57" s="15"/>
      <c r="AJ57" s="15"/>
      <c r="AK57" s="15"/>
      <c r="AL57" s="15">
        <f t="shared" si="1"/>
        <v>100000000</v>
      </c>
      <c r="AM57" s="15">
        <v>325542700</v>
      </c>
      <c r="AN57" s="15"/>
      <c r="AO57" s="15"/>
      <c r="AP57" s="15"/>
      <c r="AQ57" s="15"/>
      <c r="AR57" s="15"/>
      <c r="AS57" s="15"/>
      <c r="AT57" s="15">
        <f t="shared" si="2"/>
        <v>325542700</v>
      </c>
      <c r="AU57" s="15">
        <v>116800000</v>
      </c>
      <c r="AV57" s="15"/>
      <c r="AW57" s="15"/>
      <c r="AX57" s="15"/>
      <c r="AY57" s="15"/>
      <c r="AZ57" s="15"/>
      <c r="BA57" s="15"/>
      <c r="BB57" s="15">
        <f t="shared" si="3"/>
        <v>116800000</v>
      </c>
      <c r="BC57" s="15">
        <v>100000000</v>
      </c>
      <c r="BD57" s="15"/>
      <c r="BE57" s="15"/>
      <c r="BF57" s="15"/>
      <c r="BG57" s="15"/>
      <c r="BH57" s="15"/>
      <c r="BI57" s="15"/>
      <c r="BJ57" s="15">
        <f t="shared" si="4"/>
        <v>100000000</v>
      </c>
      <c r="BK57" s="15">
        <f t="shared" si="9"/>
        <v>664330654</v>
      </c>
      <c r="BL57" s="15">
        <f t="shared" si="10"/>
        <v>0</v>
      </c>
      <c r="BM57" s="15">
        <f t="shared" si="11"/>
        <v>0</v>
      </c>
      <c r="BN57" s="15">
        <f t="shared" si="8"/>
        <v>0</v>
      </c>
      <c r="BO57" s="15">
        <f t="shared" si="8"/>
        <v>0</v>
      </c>
      <c r="BP57" s="15">
        <f t="shared" si="8"/>
        <v>0</v>
      </c>
      <c r="BQ57" s="15">
        <f t="shared" si="8"/>
        <v>0</v>
      </c>
      <c r="BR57" s="15">
        <f t="shared" si="6"/>
        <v>664330654</v>
      </c>
    </row>
    <row r="58" spans="1:70" ht="409.5" hidden="1" x14ac:dyDescent="0.25">
      <c r="A58" s="1">
        <v>55</v>
      </c>
      <c r="B58" s="6" t="s">
        <v>28</v>
      </c>
      <c r="C58" s="7" t="s">
        <v>221</v>
      </c>
      <c r="D58" s="8" t="s">
        <v>222</v>
      </c>
      <c r="E58" s="9" t="s">
        <v>233</v>
      </c>
      <c r="F58" s="8" t="s">
        <v>234</v>
      </c>
      <c r="G58" s="7">
        <v>1400</v>
      </c>
      <c r="H58" s="11" t="s">
        <v>225</v>
      </c>
      <c r="I58" s="11" t="s">
        <v>249</v>
      </c>
      <c r="J58" s="11" t="s">
        <v>249</v>
      </c>
      <c r="K58" s="11"/>
      <c r="L58" s="7">
        <v>44815</v>
      </c>
      <c r="M58" s="7">
        <v>39065</v>
      </c>
      <c r="N58" s="7"/>
      <c r="O58" s="12">
        <v>57</v>
      </c>
      <c r="P58" s="13" t="s">
        <v>267</v>
      </c>
      <c r="Q58" s="8" t="s">
        <v>268</v>
      </c>
      <c r="R58" s="30" t="s">
        <v>269</v>
      </c>
      <c r="S58" s="31">
        <v>32</v>
      </c>
      <c r="T58" s="31" t="s">
        <v>270</v>
      </c>
      <c r="U58" s="31" t="s">
        <v>271</v>
      </c>
      <c r="V58" s="8" t="s">
        <v>240</v>
      </c>
      <c r="W58" s="15">
        <v>497309346</v>
      </c>
      <c r="X58" s="15"/>
      <c r="Y58" s="15"/>
      <c r="Z58" s="15"/>
      <c r="AA58" s="15"/>
      <c r="AB58" s="435"/>
      <c r="AC58" s="15">
        <v>434000000</v>
      </c>
      <c r="AD58" s="15">
        <f t="shared" si="7"/>
        <v>931309346</v>
      </c>
      <c r="AE58" s="15">
        <v>1000000000</v>
      </c>
      <c r="AF58" s="15"/>
      <c r="AG58" s="15"/>
      <c r="AH58" s="15"/>
      <c r="AI58" s="15"/>
      <c r="AJ58" s="15"/>
      <c r="AK58" s="15">
        <v>1000000000</v>
      </c>
      <c r="AL58" s="15">
        <f t="shared" si="1"/>
        <v>2000000000</v>
      </c>
      <c r="AM58" s="15">
        <v>325542700</v>
      </c>
      <c r="AN58" s="15"/>
      <c r="AO58" s="15"/>
      <c r="AP58" s="15"/>
      <c r="AQ58" s="15"/>
      <c r="AR58" s="15"/>
      <c r="AS58" s="15">
        <v>1500000000</v>
      </c>
      <c r="AT58" s="15">
        <f t="shared" si="2"/>
        <v>1825542700</v>
      </c>
      <c r="AU58" s="15">
        <v>1000000000</v>
      </c>
      <c r="AV58" s="15"/>
      <c r="AW58" s="15"/>
      <c r="AX58" s="15"/>
      <c r="AY58" s="15"/>
      <c r="AZ58" s="15"/>
      <c r="BA58" s="15">
        <v>1000000000</v>
      </c>
      <c r="BB58" s="15">
        <f t="shared" si="3"/>
        <v>2000000000</v>
      </c>
      <c r="BC58" s="15">
        <v>1000000000</v>
      </c>
      <c r="BD58" s="15"/>
      <c r="BE58" s="15"/>
      <c r="BF58" s="15"/>
      <c r="BG58" s="15"/>
      <c r="BH58" s="15"/>
      <c r="BI58" s="15">
        <v>1441000000</v>
      </c>
      <c r="BJ58" s="15">
        <f t="shared" si="4"/>
        <v>2441000000</v>
      </c>
      <c r="BK58" s="15">
        <f t="shared" si="9"/>
        <v>3822852046</v>
      </c>
      <c r="BL58" s="15">
        <f t="shared" si="10"/>
        <v>0</v>
      </c>
      <c r="BM58" s="15">
        <f t="shared" si="11"/>
        <v>0</v>
      </c>
      <c r="BN58" s="15">
        <f t="shared" si="8"/>
        <v>0</v>
      </c>
      <c r="BO58" s="15">
        <f t="shared" si="8"/>
        <v>0</v>
      </c>
      <c r="BP58" s="15">
        <f t="shared" si="8"/>
        <v>0</v>
      </c>
      <c r="BQ58" s="15">
        <f t="shared" si="8"/>
        <v>5375000000</v>
      </c>
      <c r="BR58" s="15">
        <f t="shared" si="6"/>
        <v>9197852046</v>
      </c>
    </row>
    <row r="59" spans="1:70" ht="150" hidden="1" x14ac:dyDescent="0.25">
      <c r="A59" s="1">
        <v>56</v>
      </c>
      <c r="B59" s="6" t="s">
        <v>28</v>
      </c>
      <c r="C59" s="7" t="s">
        <v>221</v>
      </c>
      <c r="D59" s="8" t="s">
        <v>222</v>
      </c>
      <c r="E59" s="9" t="s">
        <v>233</v>
      </c>
      <c r="F59" s="8" t="s">
        <v>234</v>
      </c>
      <c r="G59" s="7">
        <v>1400</v>
      </c>
      <c r="H59" s="11" t="s">
        <v>225</v>
      </c>
      <c r="I59" s="11" t="s">
        <v>249</v>
      </c>
      <c r="J59" s="11" t="s">
        <v>249</v>
      </c>
      <c r="K59" s="11"/>
      <c r="L59" s="7">
        <v>44815</v>
      </c>
      <c r="M59" s="7">
        <v>39065</v>
      </c>
      <c r="N59" s="7"/>
      <c r="O59" s="12">
        <v>58</v>
      </c>
      <c r="P59" s="13" t="s">
        <v>272</v>
      </c>
      <c r="Q59" s="11" t="s">
        <v>273</v>
      </c>
      <c r="R59" s="11" t="s">
        <v>273</v>
      </c>
      <c r="S59" s="14">
        <v>5</v>
      </c>
      <c r="T59" s="14" t="s">
        <v>274</v>
      </c>
      <c r="U59" s="14"/>
      <c r="V59" s="8" t="s">
        <v>240</v>
      </c>
      <c r="W59" s="15">
        <v>75272013</v>
      </c>
      <c r="X59" s="15"/>
      <c r="Y59" s="15"/>
      <c r="Z59" s="15"/>
      <c r="AA59" s="15"/>
      <c r="AB59" s="435"/>
      <c r="AC59" s="15"/>
      <c r="AD59" s="15">
        <f t="shared" si="7"/>
        <v>75272013</v>
      </c>
      <c r="AE59" s="15">
        <v>200000000</v>
      </c>
      <c r="AF59" s="15"/>
      <c r="AG59" s="15"/>
      <c r="AH59" s="15"/>
      <c r="AI59" s="15"/>
      <c r="AJ59" s="15"/>
      <c r="AK59" s="15"/>
      <c r="AL59" s="15">
        <f t="shared" si="1"/>
        <v>200000000</v>
      </c>
      <c r="AM59" s="15">
        <v>325542700</v>
      </c>
      <c r="AN59" s="15"/>
      <c r="AO59" s="15"/>
      <c r="AP59" s="15"/>
      <c r="AQ59" s="15"/>
      <c r="AR59" s="15"/>
      <c r="AS59" s="15"/>
      <c r="AT59" s="15">
        <f t="shared" si="2"/>
        <v>325542700</v>
      </c>
      <c r="AU59" s="15">
        <v>100000000</v>
      </c>
      <c r="AV59" s="15"/>
      <c r="AW59" s="15"/>
      <c r="AX59" s="15"/>
      <c r="AY59" s="15"/>
      <c r="AZ59" s="15"/>
      <c r="BA59" s="15"/>
      <c r="BB59" s="15">
        <f t="shared" si="3"/>
        <v>100000000</v>
      </c>
      <c r="BC59" s="15"/>
      <c r="BD59" s="15"/>
      <c r="BE59" s="15"/>
      <c r="BF59" s="15"/>
      <c r="BG59" s="15"/>
      <c r="BH59" s="15"/>
      <c r="BI59" s="15"/>
      <c r="BJ59" s="15">
        <f t="shared" si="4"/>
        <v>0</v>
      </c>
      <c r="BK59" s="15">
        <f t="shared" si="9"/>
        <v>700814713</v>
      </c>
      <c r="BL59" s="15">
        <f t="shared" si="10"/>
        <v>0</v>
      </c>
      <c r="BM59" s="15">
        <f t="shared" si="11"/>
        <v>0</v>
      </c>
      <c r="BN59" s="15">
        <f t="shared" si="8"/>
        <v>0</v>
      </c>
      <c r="BO59" s="15">
        <f t="shared" si="8"/>
        <v>0</v>
      </c>
      <c r="BP59" s="15">
        <f t="shared" si="8"/>
        <v>0</v>
      </c>
      <c r="BQ59" s="15">
        <f t="shared" si="8"/>
        <v>0</v>
      </c>
      <c r="BR59" s="15">
        <f t="shared" si="6"/>
        <v>700814713</v>
      </c>
    </row>
    <row r="60" spans="1:70" ht="360" hidden="1" x14ac:dyDescent="0.25">
      <c r="A60" s="1">
        <v>57</v>
      </c>
      <c r="B60" s="6" t="s">
        <v>28</v>
      </c>
      <c r="C60" s="7" t="s">
        <v>221</v>
      </c>
      <c r="D60" s="8" t="s">
        <v>222</v>
      </c>
      <c r="E60" s="9" t="s">
        <v>233</v>
      </c>
      <c r="F60" s="8" t="s">
        <v>234</v>
      </c>
      <c r="G60" s="7">
        <v>1400</v>
      </c>
      <c r="H60" s="11" t="s">
        <v>225</v>
      </c>
      <c r="I60" s="11" t="s">
        <v>249</v>
      </c>
      <c r="J60" s="11" t="s">
        <v>249</v>
      </c>
      <c r="K60" s="11"/>
      <c r="L60" s="7">
        <v>44815</v>
      </c>
      <c r="M60" s="7">
        <v>39065</v>
      </c>
      <c r="N60" s="7"/>
      <c r="O60" s="12">
        <v>59</v>
      </c>
      <c r="P60" s="13" t="s">
        <v>275</v>
      </c>
      <c r="Q60" s="11" t="s">
        <v>276</v>
      </c>
      <c r="R60" s="30" t="s">
        <v>277</v>
      </c>
      <c r="S60" s="35">
        <v>0</v>
      </c>
      <c r="T60" s="35">
        <v>1</v>
      </c>
      <c r="U60" s="35" t="s">
        <v>278</v>
      </c>
      <c r="V60" s="8" t="s">
        <v>240</v>
      </c>
      <c r="W60" s="15">
        <v>95353794</v>
      </c>
      <c r="X60" s="15"/>
      <c r="Y60" s="15"/>
      <c r="Z60" s="15"/>
      <c r="AA60" s="15"/>
      <c r="AB60" s="435"/>
      <c r="AC60" s="15"/>
      <c r="AD60" s="15">
        <f t="shared" si="7"/>
        <v>95353794</v>
      </c>
      <c r="AE60" s="15">
        <v>1200000000</v>
      </c>
      <c r="AF60" s="15"/>
      <c r="AG60" s="15"/>
      <c r="AH60" s="15"/>
      <c r="AI60" s="15"/>
      <c r="AJ60" s="15"/>
      <c r="AK60" s="15"/>
      <c r="AL60" s="15">
        <f t="shared" si="1"/>
        <v>1200000000</v>
      </c>
      <c r="AM60" s="15">
        <v>325542700</v>
      </c>
      <c r="AN60" s="15"/>
      <c r="AO60" s="15"/>
      <c r="AP60" s="15"/>
      <c r="AQ60" s="15"/>
      <c r="AR60" s="15"/>
      <c r="AS60" s="15"/>
      <c r="AT60" s="15">
        <f t="shared" si="2"/>
        <v>325542700</v>
      </c>
      <c r="AU60" s="15">
        <v>1100000000</v>
      </c>
      <c r="AV60" s="15"/>
      <c r="AW60" s="15"/>
      <c r="AX60" s="15"/>
      <c r="AY60" s="15"/>
      <c r="AZ60" s="15"/>
      <c r="BA60" s="15"/>
      <c r="BB60" s="15">
        <f t="shared" si="3"/>
        <v>1100000000</v>
      </c>
      <c r="BC60" s="15">
        <v>907312700</v>
      </c>
      <c r="BD60" s="15"/>
      <c r="BE60" s="15"/>
      <c r="BF60" s="15"/>
      <c r="BG60" s="15"/>
      <c r="BH60" s="15"/>
      <c r="BI60" s="15"/>
      <c r="BJ60" s="15">
        <f t="shared" si="4"/>
        <v>907312700</v>
      </c>
      <c r="BK60" s="15">
        <f t="shared" si="9"/>
        <v>3628209194</v>
      </c>
      <c r="BL60" s="15">
        <f t="shared" si="10"/>
        <v>0</v>
      </c>
      <c r="BM60" s="15">
        <f t="shared" si="11"/>
        <v>0</v>
      </c>
      <c r="BN60" s="15">
        <f t="shared" si="8"/>
        <v>0</v>
      </c>
      <c r="BO60" s="15">
        <f t="shared" si="8"/>
        <v>0</v>
      </c>
      <c r="BP60" s="15">
        <f t="shared" si="8"/>
        <v>0</v>
      </c>
      <c r="BQ60" s="15">
        <f t="shared" si="8"/>
        <v>0</v>
      </c>
      <c r="BR60" s="15">
        <f t="shared" si="6"/>
        <v>3628209194</v>
      </c>
    </row>
    <row r="61" spans="1:70" ht="120" hidden="1" x14ac:dyDescent="0.25">
      <c r="A61" s="1">
        <v>58</v>
      </c>
      <c r="B61" s="6" t="s">
        <v>28</v>
      </c>
      <c r="C61" s="7" t="s">
        <v>109</v>
      </c>
      <c r="D61" s="8" t="s">
        <v>110</v>
      </c>
      <c r="E61" s="9" t="s">
        <v>111</v>
      </c>
      <c r="F61" s="8" t="s">
        <v>112</v>
      </c>
      <c r="G61" s="7">
        <v>1604</v>
      </c>
      <c r="H61" s="11" t="s">
        <v>113</v>
      </c>
      <c r="I61" s="11" t="s">
        <v>279</v>
      </c>
      <c r="J61" s="22" t="s">
        <v>162</v>
      </c>
      <c r="K61" s="22" t="s">
        <v>163</v>
      </c>
      <c r="L61" s="7" t="s">
        <v>164</v>
      </c>
      <c r="M61" s="26">
        <v>0.7</v>
      </c>
      <c r="N61" s="26"/>
      <c r="O61" s="12">
        <v>60</v>
      </c>
      <c r="P61" s="13" t="s">
        <v>280</v>
      </c>
      <c r="Q61" s="8" t="s">
        <v>281</v>
      </c>
      <c r="R61" s="8" t="s">
        <v>281</v>
      </c>
      <c r="S61" s="14">
        <v>0</v>
      </c>
      <c r="T61" s="14">
        <v>4</v>
      </c>
      <c r="U61" s="14"/>
      <c r="V61" s="8" t="s">
        <v>118</v>
      </c>
      <c r="W61" s="15"/>
      <c r="X61" s="15">
        <v>150978711</v>
      </c>
      <c r="Y61" s="15"/>
      <c r="Z61" s="15"/>
      <c r="AA61" s="15"/>
      <c r="AB61" s="435"/>
      <c r="AC61" s="15">
        <v>45000000</v>
      </c>
      <c r="AD61" s="15">
        <f t="shared" si="7"/>
        <v>195978711</v>
      </c>
      <c r="AE61" s="15"/>
      <c r="AF61" s="15">
        <v>140000000</v>
      </c>
      <c r="AG61" s="15"/>
      <c r="AH61" s="15"/>
      <c r="AI61" s="15"/>
      <c r="AJ61" s="15"/>
      <c r="AK61" s="15"/>
      <c r="AL61" s="15">
        <f t="shared" si="1"/>
        <v>140000000</v>
      </c>
      <c r="AM61" s="15">
        <v>325542700</v>
      </c>
      <c r="AN61" s="15">
        <v>152000200</v>
      </c>
      <c r="AO61" s="15"/>
      <c r="AP61" s="15"/>
      <c r="AQ61" s="15"/>
      <c r="AR61" s="15"/>
      <c r="AS61" s="15"/>
      <c r="AT61" s="15">
        <f t="shared" si="2"/>
        <v>477542900</v>
      </c>
      <c r="AU61" s="15"/>
      <c r="AV61" s="15">
        <v>159600194</v>
      </c>
      <c r="AW61" s="15"/>
      <c r="AX61" s="15"/>
      <c r="AY61" s="15"/>
      <c r="AZ61" s="15"/>
      <c r="BA61" s="15"/>
      <c r="BB61" s="15">
        <f t="shared" si="3"/>
        <v>159600194</v>
      </c>
      <c r="BC61" s="15"/>
      <c r="BD61" s="15">
        <v>164388211</v>
      </c>
      <c r="BE61" s="15"/>
      <c r="BF61" s="15"/>
      <c r="BG61" s="15"/>
      <c r="BH61" s="15"/>
      <c r="BI61" s="15"/>
      <c r="BJ61" s="15">
        <f t="shared" si="4"/>
        <v>164388211</v>
      </c>
      <c r="BK61" s="15">
        <f t="shared" si="9"/>
        <v>325542700</v>
      </c>
      <c r="BL61" s="15">
        <f t="shared" si="10"/>
        <v>766967316</v>
      </c>
      <c r="BM61" s="15">
        <f t="shared" si="11"/>
        <v>0</v>
      </c>
      <c r="BN61" s="15">
        <f t="shared" si="8"/>
        <v>0</v>
      </c>
      <c r="BO61" s="15">
        <f t="shared" si="8"/>
        <v>0</v>
      </c>
      <c r="BP61" s="15">
        <f t="shared" si="8"/>
        <v>0</v>
      </c>
      <c r="BQ61" s="15">
        <f t="shared" si="8"/>
        <v>45000000</v>
      </c>
      <c r="BR61" s="15">
        <f t="shared" si="6"/>
        <v>1137510016</v>
      </c>
    </row>
    <row r="62" spans="1:70" ht="120" hidden="1" x14ac:dyDescent="0.25">
      <c r="A62" s="1">
        <v>59</v>
      </c>
      <c r="B62" s="6" t="s">
        <v>28</v>
      </c>
      <c r="C62" s="7" t="s">
        <v>109</v>
      </c>
      <c r="D62" s="8" t="s">
        <v>110</v>
      </c>
      <c r="E62" s="9" t="s">
        <v>111</v>
      </c>
      <c r="F62" s="8" t="s">
        <v>112</v>
      </c>
      <c r="G62" s="7">
        <v>1604</v>
      </c>
      <c r="H62" s="11" t="s">
        <v>113</v>
      </c>
      <c r="I62" s="11" t="s">
        <v>279</v>
      </c>
      <c r="J62" s="22" t="s">
        <v>162</v>
      </c>
      <c r="K62" s="22" t="s">
        <v>163</v>
      </c>
      <c r="L62" s="7" t="s">
        <v>164</v>
      </c>
      <c r="M62" s="26">
        <v>0.7</v>
      </c>
      <c r="N62" s="26"/>
      <c r="O62" s="12">
        <v>61</v>
      </c>
      <c r="P62" s="13" t="s">
        <v>282</v>
      </c>
      <c r="Q62" s="8" t="s">
        <v>283</v>
      </c>
      <c r="R62" s="8" t="s">
        <v>283</v>
      </c>
      <c r="S62" s="14">
        <v>200</v>
      </c>
      <c r="T62" s="14" t="s">
        <v>284</v>
      </c>
      <c r="U62" s="14"/>
      <c r="V62" s="8" t="s">
        <v>118</v>
      </c>
      <c r="W62" s="15"/>
      <c r="X62" s="15">
        <v>578643317</v>
      </c>
      <c r="Y62" s="15"/>
      <c r="Z62" s="15"/>
      <c r="AA62" s="15"/>
      <c r="AB62" s="435"/>
      <c r="AC62" s="15"/>
      <c r="AD62" s="15">
        <f t="shared" si="7"/>
        <v>578643317</v>
      </c>
      <c r="AE62" s="15"/>
      <c r="AF62" s="15">
        <v>535000000</v>
      </c>
      <c r="AG62" s="15">
        <v>1250000000</v>
      </c>
      <c r="AH62" s="15"/>
      <c r="AI62" s="15"/>
      <c r="AJ62" s="15"/>
      <c r="AK62" s="15"/>
      <c r="AL62" s="15">
        <f t="shared" si="1"/>
        <v>1785000000</v>
      </c>
      <c r="AM62" s="15">
        <v>325542700</v>
      </c>
      <c r="AN62" s="15">
        <v>692200000</v>
      </c>
      <c r="AO62" s="15"/>
      <c r="AP62" s="15"/>
      <c r="AQ62" s="15"/>
      <c r="AR62" s="15"/>
      <c r="AS62" s="15"/>
      <c r="AT62" s="15">
        <f t="shared" si="2"/>
        <v>1017742700</v>
      </c>
      <c r="AU62" s="15"/>
      <c r="AV62" s="15">
        <v>724613889</v>
      </c>
      <c r="AW62" s="15"/>
      <c r="AX62" s="15"/>
      <c r="AY62" s="15"/>
      <c r="AZ62" s="15"/>
      <c r="BA62" s="15"/>
      <c r="BB62" s="15">
        <f t="shared" si="3"/>
        <v>724613889</v>
      </c>
      <c r="BC62" s="15"/>
      <c r="BD62" s="15">
        <v>746352371</v>
      </c>
      <c r="BE62" s="15"/>
      <c r="BF62" s="15"/>
      <c r="BG62" s="15"/>
      <c r="BH62" s="15"/>
      <c r="BI62" s="15"/>
      <c r="BJ62" s="15">
        <f t="shared" si="4"/>
        <v>746352371</v>
      </c>
      <c r="BK62" s="15">
        <f t="shared" si="9"/>
        <v>325542700</v>
      </c>
      <c r="BL62" s="15">
        <f t="shared" si="10"/>
        <v>3276809577</v>
      </c>
      <c r="BM62" s="15">
        <f t="shared" si="11"/>
        <v>1250000000</v>
      </c>
      <c r="BN62" s="15">
        <f t="shared" si="8"/>
        <v>0</v>
      </c>
      <c r="BO62" s="15">
        <f t="shared" si="8"/>
        <v>0</v>
      </c>
      <c r="BP62" s="15">
        <f t="shared" si="8"/>
        <v>0</v>
      </c>
      <c r="BQ62" s="15">
        <f t="shared" si="8"/>
        <v>0</v>
      </c>
      <c r="BR62" s="15">
        <f t="shared" si="6"/>
        <v>4852352277</v>
      </c>
    </row>
    <row r="63" spans="1:70" ht="120" hidden="1" x14ac:dyDescent="0.25">
      <c r="A63" s="1">
        <v>60</v>
      </c>
      <c r="B63" s="6" t="s">
        <v>28</v>
      </c>
      <c r="C63" s="7" t="s">
        <v>109</v>
      </c>
      <c r="D63" s="8" t="s">
        <v>110</v>
      </c>
      <c r="E63" s="9" t="s">
        <v>111</v>
      </c>
      <c r="F63" s="8" t="s">
        <v>112</v>
      </c>
      <c r="G63" s="7">
        <v>1604</v>
      </c>
      <c r="H63" s="11" t="s">
        <v>113</v>
      </c>
      <c r="I63" s="11" t="s">
        <v>279</v>
      </c>
      <c r="J63" s="22" t="s">
        <v>162</v>
      </c>
      <c r="K63" s="22" t="s">
        <v>163</v>
      </c>
      <c r="L63" s="7" t="s">
        <v>164</v>
      </c>
      <c r="M63" s="26">
        <v>0.7</v>
      </c>
      <c r="N63" s="26"/>
      <c r="O63" s="12">
        <v>62</v>
      </c>
      <c r="P63" s="13" t="s">
        <v>285</v>
      </c>
      <c r="Q63" s="8" t="s">
        <v>286</v>
      </c>
      <c r="R63" s="8" t="s">
        <v>286</v>
      </c>
      <c r="S63" s="14">
        <v>160</v>
      </c>
      <c r="T63" s="14" t="s">
        <v>287</v>
      </c>
      <c r="U63" s="14"/>
      <c r="V63" s="8" t="s">
        <v>118</v>
      </c>
      <c r="W63" s="15"/>
      <c r="X63" s="15">
        <v>615333333</v>
      </c>
      <c r="Y63" s="15"/>
      <c r="Z63" s="15"/>
      <c r="AA63" s="15"/>
      <c r="AB63" s="435"/>
      <c r="AC63" s="15"/>
      <c r="AD63" s="15">
        <f t="shared" si="7"/>
        <v>615333333</v>
      </c>
      <c r="AE63" s="15"/>
      <c r="AF63" s="15">
        <v>535000000</v>
      </c>
      <c r="AG63" s="15">
        <v>300000000</v>
      </c>
      <c r="AH63" s="15"/>
      <c r="AI63" s="15"/>
      <c r="AJ63" s="15"/>
      <c r="AK63" s="15"/>
      <c r="AL63" s="15">
        <f t="shared" si="1"/>
        <v>835000000</v>
      </c>
      <c r="AM63" s="15">
        <v>325542700</v>
      </c>
      <c r="AN63" s="15">
        <v>719200000</v>
      </c>
      <c r="AO63" s="15"/>
      <c r="AP63" s="15"/>
      <c r="AQ63" s="15"/>
      <c r="AR63" s="15"/>
      <c r="AS63" s="15"/>
      <c r="AT63" s="15">
        <f t="shared" si="2"/>
        <v>1044742700</v>
      </c>
      <c r="AU63" s="15"/>
      <c r="AV63" s="15">
        <v>755159890</v>
      </c>
      <c r="AW63" s="15"/>
      <c r="AX63" s="15"/>
      <c r="AY63" s="15"/>
      <c r="AZ63" s="15"/>
      <c r="BA63" s="15"/>
      <c r="BB63" s="15">
        <f t="shared" si="3"/>
        <v>755159890</v>
      </c>
      <c r="BC63" s="15"/>
      <c r="BD63" s="15">
        <v>777814740</v>
      </c>
      <c r="BE63" s="15"/>
      <c r="BF63" s="15"/>
      <c r="BG63" s="15"/>
      <c r="BH63" s="15"/>
      <c r="BI63" s="15"/>
      <c r="BJ63" s="15">
        <f t="shared" si="4"/>
        <v>777814740</v>
      </c>
      <c r="BK63" s="15">
        <f t="shared" si="9"/>
        <v>325542700</v>
      </c>
      <c r="BL63" s="15">
        <f t="shared" si="10"/>
        <v>3402507963</v>
      </c>
      <c r="BM63" s="15">
        <f t="shared" si="11"/>
        <v>300000000</v>
      </c>
      <c r="BN63" s="15">
        <f t="shared" si="8"/>
        <v>0</v>
      </c>
      <c r="BO63" s="15">
        <f t="shared" si="8"/>
        <v>0</v>
      </c>
      <c r="BP63" s="15">
        <f t="shared" si="8"/>
        <v>0</v>
      </c>
      <c r="BQ63" s="15">
        <f t="shared" si="8"/>
        <v>0</v>
      </c>
      <c r="BR63" s="15">
        <f t="shared" si="6"/>
        <v>4028050663</v>
      </c>
    </row>
    <row r="64" spans="1:70" ht="409.5" hidden="1" x14ac:dyDescent="0.25">
      <c r="A64" s="1">
        <v>61</v>
      </c>
      <c r="B64" s="6" t="s">
        <v>28</v>
      </c>
      <c r="C64" s="7" t="s">
        <v>47</v>
      </c>
      <c r="D64" s="8" t="s">
        <v>48</v>
      </c>
      <c r="E64" s="9" t="s">
        <v>49</v>
      </c>
      <c r="F64" s="8" t="s">
        <v>50</v>
      </c>
      <c r="G64" s="7">
        <v>1500</v>
      </c>
      <c r="H64" s="11" t="s">
        <v>51</v>
      </c>
      <c r="I64" s="11" t="s">
        <v>288</v>
      </c>
      <c r="J64" s="11" t="s">
        <v>288</v>
      </c>
      <c r="K64" s="11"/>
      <c r="L64" s="23">
        <v>4.6899999999999997E-2</v>
      </c>
      <c r="M64" s="23">
        <v>4.5999999999999999E-2</v>
      </c>
      <c r="N64" s="23"/>
      <c r="O64" s="19">
        <v>63</v>
      </c>
      <c r="P64" s="13" t="s">
        <v>289</v>
      </c>
      <c r="Q64" s="8" t="s">
        <v>290</v>
      </c>
      <c r="R64" s="30" t="s">
        <v>291</v>
      </c>
      <c r="S64" s="31">
        <v>12000</v>
      </c>
      <c r="T64" s="31">
        <v>4686</v>
      </c>
      <c r="U64" s="31" t="s">
        <v>292</v>
      </c>
      <c r="V64" s="8" t="s">
        <v>59</v>
      </c>
      <c r="W64" s="15">
        <v>290729481</v>
      </c>
      <c r="X64" s="15"/>
      <c r="Y64" s="15"/>
      <c r="Z64" s="15"/>
      <c r="AA64" s="15"/>
      <c r="AB64" s="435"/>
      <c r="AC64" s="15"/>
      <c r="AD64" s="15">
        <f t="shared" si="7"/>
        <v>290729481</v>
      </c>
      <c r="AE64" s="15"/>
      <c r="AF64" s="15"/>
      <c r="AG64" s="15"/>
      <c r="AH64" s="15"/>
      <c r="AI64" s="15"/>
      <c r="AJ64" s="15"/>
      <c r="AK64" s="15">
        <v>800000000</v>
      </c>
      <c r="AL64" s="15">
        <f t="shared" si="1"/>
        <v>800000000</v>
      </c>
      <c r="AM64" s="15">
        <v>325542700</v>
      </c>
      <c r="AN64" s="15"/>
      <c r="AO64" s="15"/>
      <c r="AP64" s="15"/>
      <c r="AQ64" s="15"/>
      <c r="AR64" s="15"/>
      <c r="AS64" s="15">
        <v>800000000</v>
      </c>
      <c r="AT64" s="15">
        <f t="shared" si="2"/>
        <v>1125542700</v>
      </c>
      <c r="AU64" s="15"/>
      <c r="AV64" s="15"/>
      <c r="AW64" s="15"/>
      <c r="AX64" s="15"/>
      <c r="AY64" s="15"/>
      <c r="AZ64" s="15"/>
      <c r="BA64" s="15">
        <v>800000000</v>
      </c>
      <c r="BB64" s="15">
        <f t="shared" si="3"/>
        <v>800000000</v>
      </c>
      <c r="BC64" s="15"/>
      <c r="BD64" s="15"/>
      <c r="BE64" s="15"/>
      <c r="BF64" s="15"/>
      <c r="BG64" s="15"/>
      <c r="BH64" s="15"/>
      <c r="BI64" s="15">
        <v>400000000</v>
      </c>
      <c r="BJ64" s="15">
        <f t="shared" si="4"/>
        <v>400000000</v>
      </c>
      <c r="BK64" s="15">
        <f t="shared" si="9"/>
        <v>616272181</v>
      </c>
      <c r="BL64" s="15">
        <f t="shared" si="10"/>
        <v>0</v>
      </c>
      <c r="BM64" s="15">
        <f t="shared" si="11"/>
        <v>0</v>
      </c>
      <c r="BN64" s="15">
        <f t="shared" si="8"/>
        <v>0</v>
      </c>
      <c r="BO64" s="15">
        <f t="shared" si="8"/>
        <v>0</v>
      </c>
      <c r="BP64" s="15">
        <f t="shared" si="8"/>
        <v>0</v>
      </c>
      <c r="BQ64" s="15">
        <f t="shared" si="8"/>
        <v>2800000000</v>
      </c>
      <c r="BR64" s="15">
        <f t="shared" si="6"/>
        <v>3416272181</v>
      </c>
    </row>
    <row r="65" spans="1:71" ht="75" hidden="1" x14ac:dyDescent="0.25">
      <c r="A65" s="1">
        <v>62</v>
      </c>
      <c r="B65" s="6" t="s">
        <v>28</v>
      </c>
      <c r="C65" s="7" t="s">
        <v>29</v>
      </c>
      <c r="D65" s="8" t="s">
        <v>30</v>
      </c>
      <c r="E65" s="9" t="s">
        <v>31</v>
      </c>
      <c r="F65" s="8" t="s">
        <v>32</v>
      </c>
      <c r="G65" s="10" t="s">
        <v>33</v>
      </c>
      <c r="H65" s="11" t="s">
        <v>34</v>
      </c>
      <c r="I65" s="11" t="s">
        <v>288</v>
      </c>
      <c r="J65" s="11" t="s">
        <v>288</v>
      </c>
      <c r="K65" s="11"/>
      <c r="L65" s="23">
        <v>4.6899999999999997E-2</v>
      </c>
      <c r="M65" s="132"/>
      <c r="N65" s="132" t="s">
        <v>1757</v>
      </c>
      <c r="O65" s="127">
        <v>64</v>
      </c>
      <c r="P65" s="13" t="s">
        <v>293</v>
      </c>
      <c r="Q65" s="11" t="s">
        <v>294</v>
      </c>
      <c r="R65" s="11" t="s">
        <v>294</v>
      </c>
      <c r="S65" s="14">
        <v>0</v>
      </c>
      <c r="T65" s="134"/>
      <c r="U65" s="14"/>
      <c r="V65" s="8" t="s">
        <v>38</v>
      </c>
      <c r="W65" s="15"/>
      <c r="X65" s="15"/>
      <c r="Y65" s="15"/>
      <c r="Z65" s="15">
        <v>675978850</v>
      </c>
      <c r="AA65" s="15"/>
      <c r="AB65" s="435"/>
      <c r="AC65" s="15"/>
      <c r="AD65" s="15">
        <f t="shared" si="7"/>
        <v>675978850</v>
      </c>
      <c r="AE65" s="15"/>
      <c r="AF65" s="15"/>
      <c r="AG65" s="15"/>
      <c r="AH65" s="15">
        <v>610955692</v>
      </c>
      <c r="AI65" s="15"/>
      <c r="AJ65" s="15"/>
      <c r="AK65" s="15"/>
      <c r="AL65" s="15">
        <f t="shared" si="1"/>
        <v>610955692</v>
      </c>
      <c r="AM65" s="16">
        <v>325542700</v>
      </c>
      <c r="AN65" s="15"/>
      <c r="AO65" s="15"/>
      <c r="AP65" s="15">
        <v>500000000</v>
      </c>
      <c r="AQ65" s="15"/>
      <c r="AR65" s="15"/>
      <c r="AS65" s="15"/>
      <c r="AT65" s="15">
        <f t="shared" si="2"/>
        <v>825542700</v>
      </c>
      <c r="AU65" s="17"/>
      <c r="AV65" s="15"/>
      <c r="AW65" s="15"/>
      <c r="AX65" s="15">
        <v>500000000</v>
      </c>
      <c r="AY65" s="15"/>
      <c r="AZ65" s="15"/>
      <c r="BA65" s="15"/>
      <c r="BB65" s="15">
        <f t="shared" si="3"/>
        <v>500000000</v>
      </c>
      <c r="BC65" s="16"/>
      <c r="BD65" s="16"/>
      <c r="BE65" s="16"/>
      <c r="BF65" s="16">
        <v>500000000</v>
      </c>
      <c r="BG65" s="16"/>
      <c r="BH65" s="16"/>
      <c r="BI65" s="16"/>
      <c r="BJ65" s="15">
        <f t="shared" si="4"/>
        <v>500000000</v>
      </c>
      <c r="BK65" s="15">
        <f t="shared" si="9"/>
        <v>325542700</v>
      </c>
      <c r="BL65" s="15">
        <f t="shared" si="10"/>
        <v>0</v>
      </c>
      <c r="BM65" s="15">
        <f t="shared" si="11"/>
        <v>0</v>
      </c>
      <c r="BN65" s="15">
        <f t="shared" si="8"/>
        <v>2786934542</v>
      </c>
      <c r="BO65" s="15">
        <f t="shared" si="8"/>
        <v>0</v>
      </c>
      <c r="BP65" s="15">
        <f t="shared" si="8"/>
        <v>0</v>
      </c>
      <c r="BQ65" s="15">
        <f t="shared" si="8"/>
        <v>0</v>
      </c>
      <c r="BR65" s="15">
        <f t="shared" si="6"/>
        <v>3112477242</v>
      </c>
    </row>
    <row r="66" spans="1:71" ht="75" hidden="1" x14ac:dyDescent="0.25">
      <c r="A66" s="1">
        <v>63</v>
      </c>
      <c r="B66" s="6" t="s">
        <v>28</v>
      </c>
      <c r="C66" s="7" t="s">
        <v>29</v>
      </c>
      <c r="D66" s="8" t="s">
        <v>30</v>
      </c>
      <c r="E66" s="9" t="s">
        <v>31</v>
      </c>
      <c r="F66" s="8" t="s">
        <v>32</v>
      </c>
      <c r="G66" s="10" t="s">
        <v>33</v>
      </c>
      <c r="H66" s="11" t="s">
        <v>34</v>
      </c>
      <c r="I66" s="11" t="s">
        <v>295</v>
      </c>
      <c r="J66" s="11" t="s">
        <v>295</v>
      </c>
      <c r="K66" s="11"/>
      <c r="L66" s="23">
        <v>0.25030000000000002</v>
      </c>
      <c r="M66" s="132"/>
      <c r="N66" s="132" t="s">
        <v>1757</v>
      </c>
      <c r="O66" s="127">
        <v>65</v>
      </c>
      <c r="P66" s="13" t="s">
        <v>296</v>
      </c>
      <c r="Q66" s="11" t="s">
        <v>297</v>
      </c>
      <c r="R66" s="11" t="s">
        <v>297</v>
      </c>
      <c r="S66" s="14">
        <v>0</v>
      </c>
      <c r="T66" s="134"/>
      <c r="U66" s="14"/>
      <c r="V66" s="8" t="s">
        <v>38</v>
      </c>
      <c r="W66" s="15"/>
      <c r="X66" s="15"/>
      <c r="Y66" s="15"/>
      <c r="Z66" s="15">
        <v>146999071</v>
      </c>
      <c r="AA66" s="15"/>
      <c r="AB66" s="435"/>
      <c r="AC66" s="15"/>
      <c r="AD66" s="15">
        <f t="shared" si="7"/>
        <v>146999071</v>
      </c>
      <c r="AE66" s="15"/>
      <c r="AF66" s="15"/>
      <c r="AG66" s="15"/>
      <c r="AH66" s="15">
        <v>365238923</v>
      </c>
      <c r="AI66" s="15"/>
      <c r="AJ66" s="15"/>
      <c r="AK66" s="15"/>
      <c r="AL66" s="15">
        <f t="shared" si="1"/>
        <v>365238923</v>
      </c>
      <c r="AM66" s="16">
        <v>325542700</v>
      </c>
      <c r="AN66" s="15"/>
      <c r="AO66" s="15"/>
      <c r="AP66" s="15">
        <v>300000000</v>
      </c>
      <c r="AQ66" s="15"/>
      <c r="AR66" s="15"/>
      <c r="AS66" s="15"/>
      <c r="AT66" s="15">
        <f t="shared" si="2"/>
        <v>625542700</v>
      </c>
      <c r="AU66" s="17"/>
      <c r="AV66" s="15"/>
      <c r="AW66" s="15"/>
      <c r="AX66" s="15">
        <v>204000000</v>
      </c>
      <c r="AY66" s="15"/>
      <c r="AZ66" s="15"/>
      <c r="BA66" s="15"/>
      <c r="BB66" s="15">
        <f t="shared" si="3"/>
        <v>204000000</v>
      </c>
      <c r="BC66" s="16"/>
      <c r="BD66" s="16"/>
      <c r="BE66" s="16"/>
      <c r="BF66" s="16">
        <v>204000000</v>
      </c>
      <c r="BG66" s="16"/>
      <c r="BH66" s="16"/>
      <c r="BI66" s="16"/>
      <c r="BJ66" s="15">
        <f t="shared" si="4"/>
        <v>204000000</v>
      </c>
      <c r="BK66" s="15">
        <f t="shared" si="9"/>
        <v>325542700</v>
      </c>
      <c r="BL66" s="15">
        <f t="shared" si="10"/>
        <v>0</v>
      </c>
      <c r="BM66" s="15">
        <f t="shared" si="11"/>
        <v>0</v>
      </c>
      <c r="BN66" s="15">
        <f t="shared" si="8"/>
        <v>1220237994</v>
      </c>
      <c r="BO66" s="15">
        <f t="shared" si="8"/>
        <v>0</v>
      </c>
      <c r="BP66" s="15">
        <f t="shared" si="8"/>
        <v>0</v>
      </c>
      <c r="BQ66" s="15">
        <f t="shared" si="8"/>
        <v>0</v>
      </c>
      <c r="BR66" s="15">
        <f t="shared" si="6"/>
        <v>1545780694</v>
      </c>
    </row>
    <row r="67" spans="1:71" ht="105" hidden="1" x14ac:dyDescent="0.25">
      <c r="A67" s="1">
        <v>64</v>
      </c>
      <c r="B67" s="6" t="s">
        <v>28</v>
      </c>
      <c r="C67" s="7" t="s">
        <v>29</v>
      </c>
      <c r="D67" s="8" t="s">
        <v>30</v>
      </c>
      <c r="E67" s="9" t="s">
        <v>31</v>
      </c>
      <c r="F67" s="8" t="s">
        <v>32</v>
      </c>
      <c r="G67" s="10" t="s">
        <v>33</v>
      </c>
      <c r="H67" s="11" t="s">
        <v>34</v>
      </c>
      <c r="I67" s="11" t="s">
        <v>295</v>
      </c>
      <c r="J67" s="11" t="s">
        <v>295</v>
      </c>
      <c r="K67" s="11"/>
      <c r="L67" s="23">
        <v>0.25030000000000002</v>
      </c>
      <c r="M67" s="132"/>
      <c r="N67" s="132" t="s">
        <v>1757</v>
      </c>
      <c r="O67" s="127">
        <v>66</v>
      </c>
      <c r="P67" s="13" t="s">
        <v>298</v>
      </c>
      <c r="Q67" s="11" t="s">
        <v>299</v>
      </c>
      <c r="R67" s="11" t="s">
        <v>299</v>
      </c>
      <c r="S67" s="14">
        <v>85</v>
      </c>
      <c r="T67" s="134"/>
      <c r="U67" s="14"/>
      <c r="V67" s="8" t="s">
        <v>38</v>
      </c>
      <c r="W67" s="15"/>
      <c r="X67" s="15"/>
      <c r="Y67" s="15"/>
      <c r="Z67" s="15">
        <v>535168324</v>
      </c>
      <c r="AA67" s="15"/>
      <c r="AB67" s="435"/>
      <c r="AC67" s="15"/>
      <c r="AD67" s="15">
        <f t="shared" si="7"/>
        <v>535168324</v>
      </c>
      <c r="AE67" s="15"/>
      <c r="AF67" s="15"/>
      <c r="AG67" s="15"/>
      <c r="AH67" s="15">
        <v>453022688</v>
      </c>
      <c r="AI67" s="15"/>
      <c r="AJ67" s="15"/>
      <c r="AK67" s="15"/>
      <c r="AL67" s="15">
        <f t="shared" si="1"/>
        <v>453022688</v>
      </c>
      <c r="AM67" s="16">
        <v>325542700</v>
      </c>
      <c r="AN67" s="15"/>
      <c r="AO67" s="15"/>
      <c r="AP67" s="15">
        <v>856250000</v>
      </c>
      <c r="AQ67" s="15"/>
      <c r="AR67" s="15"/>
      <c r="AS67" s="15"/>
      <c r="AT67" s="15">
        <f t="shared" si="2"/>
        <v>1181792700</v>
      </c>
      <c r="AU67" s="17">
        <v>200000000</v>
      </c>
      <c r="AV67" s="15"/>
      <c r="AW67" s="15"/>
      <c r="AX67" s="15">
        <v>818150000</v>
      </c>
      <c r="AY67" s="15"/>
      <c r="AZ67" s="15"/>
      <c r="BA67" s="15"/>
      <c r="BB67" s="15">
        <f t="shared" si="3"/>
        <v>1018150000</v>
      </c>
      <c r="BC67" s="16">
        <v>200000000</v>
      </c>
      <c r="BD67" s="16"/>
      <c r="BE67" s="16"/>
      <c r="BF67" s="16">
        <v>818150000</v>
      </c>
      <c r="BG67" s="16"/>
      <c r="BH67" s="16"/>
      <c r="BI67" s="16"/>
      <c r="BJ67" s="15">
        <f t="shared" si="4"/>
        <v>1018150000</v>
      </c>
      <c r="BK67" s="15">
        <f t="shared" si="9"/>
        <v>725542700</v>
      </c>
      <c r="BL67" s="15">
        <f t="shared" si="10"/>
        <v>0</v>
      </c>
      <c r="BM67" s="15">
        <f t="shared" si="11"/>
        <v>0</v>
      </c>
      <c r="BN67" s="15">
        <f t="shared" si="8"/>
        <v>3480741012</v>
      </c>
      <c r="BO67" s="15">
        <f t="shared" si="8"/>
        <v>0</v>
      </c>
      <c r="BP67" s="15">
        <f t="shared" si="8"/>
        <v>0</v>
      </c>
      <c r="BQ67" s="15">
        <f t="shared" si="8"/>
        <v>0</v>
      </c>
      <c r="BR67" s="15">
        <f t="shared" si="6"/>
        <v>4206283712</v>
      </c>
    </row>
    <row r="68" spans="1:71" ht="105" hidden="1" x14ac:dyDescent="0.25">
      <c r="A68" s="1">
        <v>65</v>
      </c>
      <c r="B68" s="6" t="s">
        <v>28</v>
      </c>
      <c r="C68" s="7" t="s">
        <v>29</v>
      </c>
      <c r="D68" s="8" t="s">
        <v>30</v>
      </c>
      <c r="E68" s="9" t="s">
        <v>31</v>
      </c>
      <c r="F68" s="8" t="s">
        <v>32</v>
      </c>
      <c r="G68" s="10" t="s">
        <v>33</v>
      </c>
      <c r="H68" s="11" t="s">
        <v>34</v>
      </c>
      <c r="I68" s="11" t="s">
        <v>300</v>
      </c>
      <c r="J68" s="11" t="s">
        <v>300</v>
      </c>
      <c r="K68" s="11"/>
      <c r="L68" s="23">
        <v>0.11700000000000001</v>
      </c>
      <c r="M68" s="132"/>
      <c r="N68" s="132" t="s">
        <v>1757</v>
      </c>
      <c r="O68" s="127">
        <v>67</v>
      </c>
      <c r="P68" s="13" t="s">
        <v>301</v>
      </c>
      <c r="Q68" s="11" t="s">
        <v>302</v>
      </c>
      <c r="R68" s="11" t="s">
        <v>302</v>
      </c>
      <c r="S68" s="14" t="s">
        <v>72</v>
      </c>
      <c r="T68" s="135"/>
      <c r="U68" s="20"/>
      <c r="V68" s="8" t="s">
        <v>38</v>
      </c>
      <c r="W68" s="15"/>
      <c r="X68" s="15"/>
      <c r="Y68" s="15"/>
      <c r="Z68" s="15">
        <v>26971392</v>
      </c>
      <c r="AA68" s="15"/>
      <c r="AB68" s="435"/>
      <c r="AC68" s="15"/>
      <c r="AD68" s="15">
        <f t="shared" ref="AD68:AD99" si="12">SUM(W68:AC68)</f>
        <v>26971392</v>
      </c>
      <c r="AE68" s="15"/>
      <c r="AF68" s="15"/>
      <c r="AG68" s="15"/>
      <c r="AH68" s="15">
        <v>165238923</v>
      </c>
      <c r="AI68" s="15"/>
      <c r="AJ68" s="15"/>
      <c r="AK68" s="15"/>
      <c r="AL68" s="15">
        <f t="shared" ref="AL68:AL99" si="13">SUM(AE68:AK68)</f>
        <v>165238923</v>
      </c>
      <c r="AM68" s="16">
        <v>325542700</v>
      </c>
      <c r="AN68" s="15"/>
      <c r="AO68" s="15"/>
      <c r="AP68" s="15">
        <v>530000000</v>
      </c>
      <c r="AQ68" s="15"/>
      <c r="AR68" s="15"/>
      <c r="AS68" s="15"/>
      <c r="AT68" s="15">
        <f t="shared" ref="AT68:AT131" si="14">SUM(AM68:AS68)</f>
        <v>855542700</v>
      </c>
      <c r="AU68" s="17">
        <v>900000000</v>
      </c>
      <c r="AV68" s="15"/>
      <c r="AW68" s="15"/>
      <c r="AX68" s="15">
        <v>530000000</v>
      </c>
      <c r="AY68" s="15"/>
      <c r="AZ68" s="15"/>
      <c r="BA68" s="15"/>
      <c r="BB68" s="15">
        <f t="shared" ref="BB68:BB131" si="15">SUM(AU68:BA68)</f>
        <v>1430000000</v>
      </c>
      <c r="BC68" s="16">
        <v>450000000</v>
      </c>
      <c r="BD68" s="16"/>
      <c r="BE68" s="16"/>
      <c r="BF68" s="16">
        <v>530000000</v>
      </c>
      <c r="BG68" s="16"/>
      <c r="BH68" s="16"/>
      <c r="BI68" s="16"/>
      <c r="BJ68" s="15">
        <f t="shared" ref="BJ68:BJ131" si="16">SUM(BC68:BI68)</f>
        <v>980000000</v>
      </c>
      <c r="BK68" s="15">
        <f t="shared" si="9"/>
        <v>1675542700</v>
      </c>
      <c r="BL68" s="15">
        <f t="shared" si="10"/>
        <v>0</v>
      </c>
      <c r="BM68" s="15">
        <f t="shared" si="11"/>
        <v>0</v>
      </c>
      <c r="BN68" s="15">
        <f t="shared" si="8"/>
        <v>1782210315</v>
      </c>
      <c r="BO68" s="15">
        <f t="shared" si="8"/>
        <v>0</v>
      </c>
      <c r="BP68" s="15">
        <f t="shared" si="8"/>
        <v>0</v>
      </c>
      <c r="BQ68" s="15">
        <f t="shared" si="8"/>
        <v>0</v>
      </c>
      <c r="BR68" s="15">
        <f t="shared" ref="BR68:BR131" si="17">SUM(BK68:BQ68)</f>
        <v>3457753015</v>
      </c>
      <c r="BS68" s="115">
        <f>1430000000-BC68-BF68</f>
        <v>450000000</v>
      </c>
    </row>
    <row r="69" spans="1:71" ht="75" hidden="1" x14ac:dyDescent="0.25">
      <c r="A69" s="1">
        <v>66</v>
      </c>
      <c r="B69" s="6" t="s">
        <v>28</v>
      </c>
      <c r="C69" s="7" t="s">
        <v>29</v>
      </c>
      <c r="D69" s="8" t="s">
        <v>30</v>
      </c>
      <c r="E69" s="9" t="s">
        <v>31</v>
      </c>
      <c r="F69" s="8" t="s">
        <v>32</v>
      </c>
      <c r="G69" s="10" t="s">
        <v>33</v>
      </c>
      <c r="H69" s="11" t="s">
        <v>34</v>
      </c>
      <c r="I69" s="11" t="s">
        <v>303</v>
      </c>
      <c r="J69" s="11" t="s">
        <v>303</v>
      </c>
      <c r="K69" s="11"/>
      <c r="L69" s="7" t="s">
        <v>304</v>
      </c>
      <c r="M69" s="129"/>
      <c r="N69" s="129" t="s">
        <v>1757</v>
      </c>
      <c r="O69" s="126">
        <v>68</v>
      </c>
      <c r="P69" s="13" t="s">
        <v>306</v>
      </c>
      <c r="Q69" s="11" t="s">
        <v>307</v>
      </c>
      <c r="R69" s="11" t="s">
        <v>307</v>
      </c>
      <c r="S69" s="33">
        <v>0.5</v>
      </c>
      <c r="T69" s="135"/>
      <c r="U69" s="20"/>
      <c r="V69" s="8" t="s">
        <v>38</v>
      </c>
      <c r="W69" s="15"/>
      <c r="X69" s="15"/>
      <c r="Y69" s="15"/>
      <c r="Z69" s="15">
        <v>455477438</v>
      </c>
      <c r="AA69" s="15"/>
      <c r="AB69" s="435"/>
      <c r="AC69" s="15"/>
      <c r="AD69" s="15">
        <f t="shared" si="12"/>
        <v>455477438</v>
      </c>
      <c r="AE69" s="15">
        <v>240000000</v>
      </c>
      <c r="AF69" s="15"/>
      <c r="AG69" s="15"/>
      <c r="AH69" s="15">
        <v>562958669</v>
      </c>
      <c r="AI69" s="15"/>
      <c r="AJ69" s="15"/>
      <c r="AK69" s="15"/>
      <c r="AL69" s="15">
        <f t="shared" si="13"/>
        <v>802958669</v>
      </c>
      <c r="AM69" s="16">
        <v>325542700</v>
      </c>
      <c r="AN69" s="15"/>
      <c r="AO69" s="15"/>
      <c r="AP69" s="15">
        <v>2000000000</v>
      </c>
      <c r="AQ69" s="15"/>
      <c r="AR69" s="15"/>
      <c r="AS69" s="15"/>
      <c r="AT69" s="15">
        <f t="shared" si="14"/>
        <v>2325542700</v>
      </c>
      <c r="AU69" s="17">
        <v>784928000</v>
      </c>
      <c r="AV69" s="15"/>
      <c r="AW69" s="15"/>
      <c r="AX69" s="15">
        <v>2000000000</v>
      </c>
      <c r="AY69" s="15"/>
      <c r="AZ69" s="15"/>
      <c r="BA69" s="15"/>
      <c r="BB69" s="15">
        <f t="shared" si="15"/>
        <v>2784928000</v>
      </c>
      <c r="BC69" s="16">
        <v>784928000</v>
      </c>
      <c r="BD69" s="16"/>
      <c r="BE69" s="16"/>
      <c r="BF69" s="16">
        <v>2000000000</v>
      </c>
      <c r="BG69" s="16"/>
      <c r="BH69" s="16"/>
      <c r="BI69" s="16"/>
      <c r="BJ69" s="15">
        <f t="shared" si="16"/>
        <v>2784928000</v>
      </c>
      <c r="BK69" s="15">
        <f t="shared" si="9"/>
        <v>2135398700</v>
      </c>
      <c r="BL69" s="15">
        <f t="shared" si="10"/>
        <v>0</v>
      </c>
      <c r="BM69" s="15">
        <f t="shared" si="11"/>
        <v>0</v>
      </c>
      <c r="BN69" s="15">
        <f t="shared" si="8"/>
        <v>7018436107</v>
      </c>
      <c r="BO69" s="15">
        <f t="shared" si="8"/>
        <v>0</v>
      </c>
      <c r="BP69" s="15">
        <f t="shared" si="8"/>
        <v>0</v>
      </c>
      <c r="BQ69" s="15">
        <f t="shared" si="8"/>
        <v>0</v>
      </c>
      <c r="BR69" s="15">
        <f t="shared" si="17"/>
        <v>9153834807</v>
      </c>
    </row>
    <row r="70" spans="1:71" ht="60" hidden="1" x14ac:dyDescent="0.25">
      <c r="A70" s="1">
        <v>67</v>
      </c>
      <c r="B70" s="6" t="s">
        <v>28</v>
      </c>
      <c r="C70" s="7" t="s">
        <v>29</v>
      </c>
      <c r="D70" s="8" t="s">
        <v>30</v>
      </c>
      <c r="E70" s="9" t="s">
        <v>31</v>
      </c>
      <c r="F70" s="8" t="s">
        <v>32</v>
      </c>
      <c r="G70" s="10" t="s">
        <v>33</v>
      </c>
      <c r="H70" s="11" t="s">
        <v>34</v>
      </c>
      <c r="I70" s="11" t="s">
        <v>303</v>
      </c>
      <c r="J70" s="11" t="s">
        <v>303</v>
      </c>
      <c r="K70" s="11"/>
      <c r="L70" s="7" t="s">
        <v>304</v>
      </c>
      <c r="M70" s="129"/>
      <c r="N70" s="129" t="s">
        <v>1757</v>
      </c>
      <c r="O70" s="126">
        <v>69</v>
      </c>
      <c r="P70" s="13" t="s">
        <v>308</v>
      </c>
      <c r="Q70" s="11" t="s">
        <v>309</v>
      </c>
      <c r="R70" s="11" t="s">
        <v>309</v>
      </c>
      <c r="S70" s="33">
        <v>0.88</v>
      </c>
      <c r="T70" s="114"/>
      <c r="U70" s="33"/>
      <c r="V70" s="8" t="s">
        <v>38</v>
      </c>
      <c r="W70" s="15"/>
      <c r="X70" s="15"/>
      <c r="Y70" s="15"/>
      <c r="Z70" s="15">
        <v>207803988</v>
      </c>
      <c r="AA70" s="15"/>
      <c r="AB70" s="435"/>
      <c r="AC70" s="15"/>
      <c r="AD70" s="15">
        <f t="shared" si="12"/>
        <v>207803988</v>
      </c>
      <c r="AE70" s="15"/>
      <c r="AF70" s="15"/>
      <c r="AG70" s="15"/>
      <c r="AH70" s="15">
        <v>195716768</v>
      </c>
      <c r="AI70" s="15"/>
      <c r="AJ70" s="15"/>
      <c r="AK70" s="15"/>
      <c r="AL70" s="15">
        <f t="shared" si="13"/>
        <v>195716768</v>
      </c>
      <c r="AM70" s="16">
        <v>325542700</v>
      </c>
      <c r="AN70" s="15"/>
      <c r="AO70" s="15"/>
      <c r="AP70" s="15">
        <v>1300000000</v>
      </c>
      <c r="AQ70" s="15"/>
      <c r="AR70" s="15"/>
      <c r="AS70" s="15"/>
      <c r="AT70" s="15">
        <f t="shared" si="14"/>
        <v>1625542700</v>
      </c>
      <c r="AU70" s="17">
        <v>800000000</v>
      </c>
      <c r="AV70" s="15"/>
      <c r="AW70" s="15"/>
      <c r="AX70" s="15">
        <v>1300000000</v>
      </c>
      <c r="AY70" s="15"/>
      <c r="AZ70" s="15"/>
      <c r="BA70" s="15"/>
      <c r="BB70" s="15">
        <f t="shared" si="15"/>
        <v>2100000000</v>
      </c>
      <c r="BC70" s="16">
        <v>400000000</v>
      </c>
      <c r="BD70" s="16"/>
      <c r="BE70" s="16"/>
      <c r="BF70" s="16">
        <v>1300000000</v>
      </c>
      <c r="BG70" s="16"/>
      <c r="BH70" s="16"/>
      <c r="BI70" s="16"/>
      <c r="BJ70" s="15">
        <f t="shared" si="16"/>
        <v>1700000000</v>
      </c>
      <c r="BK70" s="15">
        <f t="shared" si="9"/>
        <v>1525542700</v>
      </c>
      <c r="BL70" s="15">
        <f t="shared" si="10"/>
        <v>0</v>
      </c>
      <c r="BM70" s="15">
        <f t="shared" si="11"/>
        <v>0</v>
      </c>
      <c r="BN70" s="15">
        <f t="shared" si="8"/>
        <v>4303520756</v>
      </c>
      <c r="BO70" s="15">
        <f t="shared" si="8"/>
        <v>0</v>
      </c>
      <c r="BP70" s="15">
        <f t="shared" si="8"/>
        <v>0</v>
      </c>
      <c r="BQ70" s="15">
        <f t="shared" si="8"/>
        <v>0</v>
      </c>
      <c r="BR70" s="15">
        <f t="shared" si="17"/>
        <v>5829063456</v>
      </c>
    </row>
    <row r="71" spans="1:71" ht="409.5" hidden="1" x14ac:dyDescent="0.25">
      <c r="A71" s="1">
        <v>68</v>
      </c>
      <c r="B71" s="6" t="s">
        <v>28</v>
      </c>
      <c r="C71" s="7" t="s">
        <v>47</v>
      </c>
      <c r="D71" s="8" t="s">
        <v>48</v>
      </c>
      <c r="E71" s="9" t="s">
        <v>49</v>
      </c>
      <c r="F71" s="8" t="s">
        <v>50</v>
      </c>
      <c r="G71" s="7">
        <v>1500</v>
      </c>
      <c r="H71" s="11" t="s">
        <v>51</v>
      </c>
      <c r="I71" s="11" t="s">
        <v>303</v>
      </c>
      <c r="J71" s="11" t="s">
        <v>303</v>
      </c>
      <c r="K71" s="11"/>
      <c r="L71" s="7" t="s">
        <v>304</v>
      </c>
      <c r="M71" s="7" t="s">
        <v>305</v>
      </c>
      <c r="N71" s="7"/>
      <c r="O71" s="12">
        <v>70</v>
      </c>
      <c r="P71" s="13" t="s">
        <v>310</v>
      </c>
      <c r="Q71" s="8" t="s">
        <v>311</v>
      </c>
      <c r="R71" s="22" t="s">
        <v>312</v>
      </c>
      <c r="S71" s="31">
        <v>4200</v>
      </c>
      <c r="T71" s="31">
        <v>4000</v>
      </c>
      <c r="U71" s="31" t="s">
        <v>313</v>
      </c>
      <c r="V71" s="8" t="s">
        <v>59</v>
      </c>
      <c r="W71" s="15"/>
      <c r="X71" s="15"/>
      <c r="Y71" s="15"/>
      <c r="Z71" s="15"/>
      <c r="AA71" s="15"/>
      <c r="AB71" s="435"/>
      <c r="AC71" s="15"/>
      <c r="AD71" s="15">
        <f t="shared" si="12"/>
        <v>0</v>
      </c>
      <c r="AE71" s="15"/>
      <c r="AF71" s="15"/>
      <c r="AG71" s="15"/>
      <c r="AH71" s="15"/>
      <c r="AI71" s="15"/>
      <c r="AJ71" s="15"/>
      <c r="AK71" s="15">
        <v>700000000</v>
      </c>
      <c r="AL71" s="15">
        <f t="shared" si="13"/>
        <v>700000000</v>
      </c>
      <c r="AM71" s="15">
        <v>325542700</v>
      </c>
      <c r="AN71" s="15"/>
      <c r="AO71" s="15"/>
      <c r="AP71" s="15"/>
      <c r="AQ71" s="15"/>
      <c r="AR71" s="15"/>
      <c r="AS71" s="15">
        <v>700000000</v>
      </c>
      <c r="AT71" s="15">
        <f t="shared" si="14"/>
        <v>1025542700</v>
      </c>
      <c r="AU71" s="15"/>
      <c r="AV71" s="15"/>
      <c r="AW71" s="15"/>
      <c r="AX71" s="15"/>
      <c r="AY71" s="15"/>
      <c r="AZ71" s="15"/>
      <c r="BA71" s="15">
        <v>700000000</v>
      </c>
      <c r="BB71" s="15">
        <f t="shared" si="15"/>
        <v>700000000</v>
      </c>
      <c r="BC71" s="15"/>
      <c r="BD71" s="15"/>
      <c r="BE71" s="15"/>
      <c r="BF71" s="15"/>
      <c r="BG71" s="15"/>
      <c r="BH71" s="15"/>
      <c r="BI71" s="15">
        <v>350000000</v>
      </c>
      <c r="BJ71" s="15">
        <f t="shared" si="16"/>
        <v>350000000</v>
      </c>
      <c r="BK71" s="15">
        <f t="shared" si="9"/>
        <v>325542700</v>
      </c>
      <c r="BL71" s="15">
        <f t="shared" si="10"/>
        <v>0</v>
      </c>
      <c r="BM71" s="15">
        <f t="shared" si="11"/>
        <v>0</v>
      </c>
      <c r="BN71" s="15">
        <f t="shared" si="8"/>
        <v>0</v>
      </c>
      <c r="BO71" s="15">
        <f t="shared" si="8"/>
        <v>0</v>
      </c>
      <c r="BP71" s="15">
        <f t="shared" si="8"/>
        <v>0</v>
      </c>
      <c r="BQ71" s="15">
        <f t="shared" si="8"/>
        <v>2450000000</v>
      </c>
      <c r="BR71" s="15">
        <f t="shared" si="17"/>
        <v>2775542700</v>
      </c>
    </row>
    <row r="72" spans="1:71" ht="105" hidden="1" x14ac:dyDescent="0.25">
      <c r="A72" s="1">
        <v>69</v>
      </c>
      <c r="B72" s="6" t="s">
        <v>28</v>
      </c>
      <c r="C72" s="7" t="s">
        <v>29</v>
      </c>
      <c r="D72" s="8" t="s">
        <v>30</v>
      </c>
      <c r="E72" s="9" t="s">
        <v>31</v>
      </c>
      <c r="F72" s="8" t="s">
        <v>32</v>
      </c>
      <c r="G72" s="10" t="s">
        <v>33</v>
      </c>
      <c r="H72" s="11" t="s">
        <v>34</v>
      </c>
      <c r="I72" s="11" t="s">
        <v>314</v>
      </c>
      <c r="J72" s="11" t="s">
        <v>314</v>
      </c>
      <c r="K72" s="11"/>
      <c r="L72" s="7" t="s">
        <v>315</v>
      </c>
      <c r="M72" s="129"/>
      <c r="N72" s="129" t="s">
        <v>1757</v>
      </c>
      <c r="O72" s="126">
        <v>71</v>
      </c>
      <c r="P72" s="13" t="s">
        <v>316</v>
      </c>
      <c r="Q72" s="11" t="s">
        <v>317</v>
      </c>
      <c r="R72" s="11" t="s">
        <v>317</v>
      </c>
      <c r="S72" s="33">
        <v>0.95</v>
      </c>
      <c r="T72" s="114"/>
      <c r="U72" s="33"/>
      <c r="V72" s="8" t="s">
        <v>38</v>
      </c>
      <c r="W72" s="15">
        <v>558689229</v>
      </c>
      <c r="X72" s="15"/>
      <c r="Y72" s="15"/>
      <c r="Z72" s="15">
        <v>649969823</v>
      </c>
      <c r="AA72" s="15"/>
      <c r="AB72" s="435"/>
      <c r="AC72" s="15"/>
      <c r="AD72" s="15">
        <f t="shared" si="12"/>
        <v>1208659052</v>
      </c>
      <c r="AE72" s="15">
        <v>3225000000</v>
      </c>
      <c r="AF72" s="15"/>
      <c r="AG72" s="15"/>
      <c r="AH72" s="15">
        <v>862451289</v>
      </c>
      <c r="AI72" s="15"/>
      <c r="AJ72" s="15"/>
      <c r="AK72" s="15"/>
      <c r="AL72" s="15">
        <f t="shared" si="13"/>
        <v>4087451289</v>
      </c>
      <c r="AM72" s="16">
        <v>325542700</v>
      </c>
      <c r="AN72" s="15"/>
      <c r="AO72" s="15"/>
      <c r="AP72" s="15">
        <v>600000000</v>
      </c>
      <c r="AQ72" s="15"/>
      <c r="AR72" s="15"/>
      <c r="AS72" s="15"/>
      <c r="AT72" s="15">
        <f t="shared" si="14"/>
        <v>925542700</v>
      </c>
      <c r="AU72" s="17">
        <v>670768000</v>
      </c>
      <c r="AV72" s="15"/>
      <c r="AW72" s="15"/>
      <c r="AX72" s="15">
        <v>621334465</v>
      </c>
      <c r="AY72" s="15"/>
      <c r="AZ72" s="15"/>
      <c r="BA72" s="15"/>
      <c r="BB72" s="15">
        <f t="shared" si="15"/>
        <v>1292102465</v>
      </c>
      <c r="BC72" s="16">
        <v>600768000</v>
      </c>
      <c r="BD72" s="16"/>
      <c r="BE72" s="16"/>
      <c r="BF72" s="16">
        <v>703856499</v>
      </c>
      <c r="BG72" s="16"/>
      <c r="BH72" s="16"/>
      <c r="BI72" s="16"/>
      <c r="BJ72" s="15">
        <f t="shared" si="16"/>
        <v>1304624499</v>
      </c>
      <c r="BK72" s="15">
        <f t="shared" si="9"/>
        <v>5380767929</v>
      </c>
      <c r="BL72" s="15">
        <f t="shared" si="10"/>
        <v>0</v>
      </c>
      <c r="BM72" s="15">
        <f t="shared" si="11"/>
        <v>0</v>
      </c>
      <c r="BN72" s="15">
        <f t="shared" si="8"/>
        <v>3437612076</v>
      </c>
      <c r="BO72" s="15">
        <f t="shared" si="8"/>
        <v>0</v>
      </c>
      <c r="BP72" s="15">
        <f t="shared" si="8"/>
        <v>0</v>
      </c>
      <c r="BQ72" s="15">
        <f t="shared" si="8"/>
        <v>0</v>
      </c>
      <c r="BR72" s="15">
        <f t="shared" si="17"/>
        <v>8818380005</v>
      </c>
    </row>
    <row r="73" spans="1:71" ht="120" hidden="1" x14ac:dyDescent="0.25">
      <c r="A73" s="1">
        <v>70</v>
      </c>
      <c r="B73" s="6" t="s">
        <v>28</v>
      </c>
      <c r="C73" s="7" t="s">
        <v>29</v>
      </c>
      <c r="D73" s="8" t="s">
        <v>30</v>
      </c>
      <c r="E73" s="9" t="s">
        <v>31</v>
      </c>
      <c r="F73" s="8" t="s">
        <v>32</v>
      </c>
      <c r="G73" s="10" t="s">
        <v>33</v>
      </c>
      <c r="H73" s="11" t="s">
        <v>34</v>
      </c>
      <c r="I73" s="11" t="s">
        <v>314</v>
      </c>
      <c r="J73" s="11" t="s">
        <v>314</v>
      </c>
      <c r="K73" s="11"/>
      <c r="L73" s="7" t="s">
        <v>318</v>
      </c>
      <c r="M73" s="129"/>
      <c r="N73" s="129" t="s">
        <v>1757</v>
      </c>
      <c r="O73" s="126">
        <v>72</v>
      </c>
      <c r="P73" s="13" t="s">
        <v>319</v>
      </c>
      <c r="Q73" s="8" t="s">
        <v>320</v>
      </c>
      <c r="R73" s="8" t="s">
        <v>320</v>
      </c>
      <c r="S73" s="14">
        <v>116</v>
      </c>
      <c r="T73" s="134"/>
      <c r="U73" s="14"/>
      <c r="V73" s="8" t="s">
        <v>38</v>
      </c>
      <c r="W73" s="15"/>
      <c r="X73" s="15"/>
      <c r="Y73" s="15"/>
      <c r="Z73" s="15">
        <v>448443628</v>
      </c>
      <c r="AA73" s="15"/>
      <c r="AB73" s="435"/>
      <c r="AC73" s="15"/>
      <c r="AD73" s="15">
        <f t="shared" si="12"/>
        <v>448443628</v>
      </c>
      <c r="AE73" s="15"/>
      <c r="AF73" s="15"/>
      <c r="AG73" s="15"/>
      <c r="AH73" s="15">
        <v>920491906</v>
      </c>
      <c r="AI73" s="15"/>
      <c r="AJ73" s="15"/>
      <c r="AK73" s="15"/>
      <c r="AL73" s="15">
        <f t="shared" si="13"/>
        <v>920491906</v>
      </c>
      <c r="AM73" s="16">
        <v>325542700</v>
      </c>
      <c r="AN73" s="15"/>
      <c r="AO73" s="15"/>
      <c r="AP73" s="15">
        <v>560000000</v>
      </c>
      <c r="AQ73" s="15"/>
      <c r="AR73" s="15"/>
      <c r="AS73" s="15"/>
      <c r="AT73" s="15">
        <f t="shared" si="14"/>
        <v>885542700</v>
      </c>
      <c r="AU73" s="17"/>
      <c r="AV73" s="15"/>
      <c r="AW73" s="15"/>
      <c r="AX73" s="15">
        <v>560000000</v>
      </c>
      <c r="AY73" s="15"/>
      <c r="AZ73" s="15"/>
      <c r="BA73" s="15"/>
      <c r="BB73" s="15">
        <f t="shared" si="15"/>
        <v>560000000</v>
      </c>
      <c r="BC73" s="16"/>
      <c r="BD73" s="16"/>
      <c r="BE73" s="16"/>
      <c r="BF73" s="16">
        <v>560000000</v>
      </c>
      <c r="BG73" s="16"/>
      <c r="BH73" s="16"/>
      <c r="BI73" s="16"/>
      <c r="BJ73" s="15">
        <f t="shared" si="16"/>
        <v>560000000</v>
      </c>
      <c r="BK73" s="15">
        <f t="shared" si="9"/>
        <v>325542700</v>
      </c>
      <c r="BL73" s="15">
        <f t="shared" si="10"/>
        <v>0</v>
      </c>
      <c r="BM73" s="15">
        <f t="shared" si="11"/>
        <v>0</v>
      </c>
      <c r="BN73" s="15">
        <f t="shared" si="8"/>
        <v>3048935534</v>
      </c>
      <c r="BO73" s="15">
        <f t="shared" si="8"/>
        <v>0</v>
      </c>
      <c r="BP73" s="15">
        <f t="shared" si="8"/>
        <v>0</v>
      </c>
      <c r="BQ73" s="15">
        <f t="shared" si="8"/>
        <v>0</v>
      </c>
      <c r="BR73" s="15">
        <f t="shared" si="17"/>
        <v>3374478234</v>
      </c>
    </row>
    <row r="74" spans="1:71" ht="105" hidden="1" x14ac:dyDescent="0.25">
      <c r="A74" s="1">
        <v>71</v>
      </c>
      <c r="B74" s="6" t="s">
        <v>28</v>
      </c>
      <c r="C74" s="7" t="s">
        <v>29</v>
      </c>
      <c r="D74" s="8" t="s">
        <v>30</v>
      </c>
      <c r="E74" s="9" t="s">
        <v>31</v>
      </c>
      <c r="F74" s="8" t="s">
        <v>32</v>
      </c>
      <c r="G74" s="10" t="s">
        <v>33</v>
      </c>
      <c r="H74" s="11" t="s">
        <v>34</v>
      </c>
      <c r="I74" s="11" t="s">
        <v>321</v>
      </c>
      <c r="J74" s="11" t="s">
        <v>321</v>
      </c>
      <c r="K74" s="11"/>
      <c r="L74" s="7" t="s">
        <v>322</v>
      </c>
      <c r="M74" s="129"/>
      <c r="N74" s="129" t="s">
        <v>1757</v>
      </c>
      <c r="O74" s="126">
        <v>73</v>
      </c>
      <c r="P74" s="13" t="s">
        <v>323</v>
      </c>
      <c r="Q74" s="11" t="s">
        <v>324</v>
      </c>
      <c r="R74" s="11" t="s">
        <v>324</v>
      </c>
      <c r="S74" s="14" t="s">
        <v>72</v>
      </c>
      <c r="T74" s="134"/>
      <c r="U74" s="14"/>
      <c r="V74" s="8" t="s">
        <v>38</v>
      </c>
      <c r="W74" s="15"/>
      <c r="X74" s="15"/>
      <c r="Y74" s="15"/>
      <c r="Z74" s="15">
        <v>348512699</v>
      </c>
      <c r="AA74" s="15"/>
      <c r="AB74" s="435"/>
      <c r="AC74" s="15"/>
      <c r="AD74" s="15">
        <f t="shared" si="12"/>
        <v>348512699</v>
      </c>
      <c r="AE74" s="15">
        <v>256800000</v>
      </c>
      <c r="AF74" s="15"/>
      <c r="AG74" s="15"/>
      <c r="AH74" s="15">
        <v>148580524</v>
      </c>
      <c r="AI74" s="15"/>
      <c r="AJ74" s="15"/>
      <c r="AK74" s="15"/>
      <c r="AL74" s="15">
        <f t="shared" si="13"/>
        <v>405380524</v>
      </c>
      <c r="AM74" s="16">
        <v>325542700</v>
      </c>
      <c r="AN74" s="15"/>
      <c r="AO74" s="15"/>
      <c r="AP74" s="15">
        <v>700000000</v>
      </c>
      <c r="AQ74" s="15"/>
      <c r="AR74" s="15"/>
      <c r="AS74" s="15"/>
      <c r="AT74" s="15">
        <f t="shared" si="14"/>
        <v>1025542700</v>
      </c>
      <c r="AU74" s="17">
        <v>1004872960</v>
      </c>
      <c r="AV74" s="15"/>
      <c r="AW74" s="15"/>
      <c r="AX74" s="15">
        <v>700000000</v>
      </c>
      <c r="AY74" s="15"/>
      <c r="AZ74" s="15"/>
      <c r="BA74" s="15"/>
      <c r="BB74" s="15">
        <f t="shared" si="15"/>
        <v>1704872960</v>
      </c>
      <c r="BC74" s="16">
        <v>504872960</v>
      </c>
      <c r="BD74" s="16"/>
      <c r="BE74" s="16"/>
      <c r="BF74" s="16">
        <v>700000000</v>
      </c>
      <c r="BG74" s="16"/>
      <c r="BH74" s="16"/>
      <c r="BI74" s="16"/>
      <c r="BJ74" s="15">
        <f t="shared" si="16"/>
        <v>1204872960</v>
      </c>
      <c r="BK74" s="15">
        <f t="shared" si="9"/>
        <v>2092088620</v>
      </c>
      <c r="BL74" s="15">
        <f t="shared" si="10"/>
        <v>0</v>
      </c>
      <c r="BM74" s="15">
        <f t="shared" si="11"/>
        <v>0</v>
      </c>
      <c r="BN74" s="15">
        <f t="shared" si="8"/>
        <v>2597093223</v>
      </c>
      <c r="BO74" s="15">
        <f t="shared" si="8"/>
        <v>0</v>
      </c>
      <c r="BP74" s="15">
        <f t="shared" si="8"/>
        <v>0</v>
      </c>
      <c r="BQ74" s="15">
        <f t="shared" si="8"/>
        <v>0</v>
      </c>
      <c r="BR74" s="15">
        <f t="shared" si="17"/>
        <v>4689181843</v>
      </c>
    </row>
    <row r="75" spans="1:71" ht="409.5" hidden="1" x14ac:dyDescent="0.25">
      <c r="A75" s="1">
        <v>72</v>
      </c>
      <c r="B75" s="6" t="s">
        <v>28</v>
      </c>
      <c r="C75" s="7" t="s">
        <v>138</v>
      </c>
      <c r="D75" s="8" t="s">
        <v>139</v>
      </c>
      <c r="E75" s="9" t="s">
        <v>140</v>
      </c>
      <c r="F75" s="8" t="s">
        <v>141</v>
      </c>
      <c r="G75" s="10" t="s">
        <v>142</v>
      </c>
      <c r="H75" s="11" t="s">
        <v>143</v>
      </c>
      <c r="I75" s="11" t="s">
        <v>325</v>
      </c>
      <c r="J75" s="11" t="s">
        <v>325</v>
      </c>
      <c r="K75" s="11"/>
      <c r="L75" s="23">
        <v>0.46</v>
      </c>
      <c r="M75" s="23">
        <v>0.38</v>
      </c>
      <c r="N75" s="23"/>
      <c r="O75" s="19">
        <v>74</v>
      </c>
      <c r="P75" s="13" t="s">
        <v>326</v>
      </c>
      <c r="Q75" s="11" t="s">
        <v>327</v>
      </c>
      <c r="R75" s="22" t="s">
        <v>328</v>
      </c>
      <c r="S75" s="35">
        <v>0</v>
      </c>
      <c r="T75" s="35">
        <v>1</v>
      </c>
      <c r="U75" s="22" t="s">
        <v>329</v>
      </c>
      <c r="V75" s="8" t="s">
        <v>148</v>
      </c>
      <c r="W75" s="15">
        <v>592500000</v>
      </c>
      <c r="X75" s="15">
        <v>4250000000</v>
      </c>
      <c r="Y75" s="15">
        <v>0</v>
      </c>
      <c r="Z75" s="15"/>
      <c r="AA75" s="15"/>
      <c r="AB75" s="435"/>
      <c r="AC75" s="15"/>
      <c r="AD75" s="15">
        <f t="shared" si="12"/>
        <v>4842500000</v>
      </c>
      <c r="AE75" s="15"/>
      <c r="AF75" s="15"/>
      <c r="AG75" s="15"/>
      <c r="AH75" s="15">
        <v>377674318</v>
      </c>
      <c r="AI75" s="15"/>
      <c r="AJ75" s="15"/>
      <c r="AK75" s="15"/>
      <c r="AL75" s="15">
        <f t="shared" si="13"/>
        <v>377674318</v>
      </c>
      <c r="AM75" s="15">
        <v>325542700</v>
      </c>
      <c r="AN75" s="15"/>
      <c r="AO75" s="15"/>
      <c r="AP75" s="15">
        <v>478032032</v>
      </c>
      <c r="AQ75" s="15"/>
      <c r="AR75" s="15"/>
      <c r="AS75" s="15"/>
      <c r="AT75" s="15">
        <f t="shared" si="14"/>
        <v>803574732</v>
      </c>
      <c r="AU75" s="15"/>
      <c r="AV75" s="15"/>
      <c r="AW75" s="15"/>
      <c r="AX75" s="15">
        <v>302687754</v>
      </c>
      <c r="AY75" s="15"/>
      <c r="AZ75" s="15"/>
      <c r="BA75" s="15"/>
      <c r="BB75" s="15">
        <f t="shared" si="15"/>
        <v>302687754</v>
      </c>
      <c r="BC75" s="15"/>
      <c r="BD75" s="15"/>
      <c r="BE75" s="15"/>
      <c r="BF75" s="15"/>
      <c r="BG75" s="15"/>
      <c r="BH75" s="15"/>
      <c r="BI75" s="15"/>
      <c r="BJ75" s="15">
        <f t="shared" si="16"/>
        <v>0</v>
      </c>
      <c r="BK75" s="15">
        <f t="shared" si="9"/>
        <v>918042700</v>
      </c>
      <c r="BL75" s="15">
        <f t="shared" si="10"/>
        <v>4250000000</v>
      </c>
      <c r="BM75" s="15">
        <f t="shared" si="11"/>
        <v>0</v>
      </c>
      <c r="BN75" s="15">
        <f t="shared" si="8"/>
        <v>1158394104</v>
      </c>
      <c r="BO75" s="15">
        <f t="shared" si="8"/>
        <v>0</v>
      </c>
      <c r="BP75" s="15">
        <f t="shared" si="8"/>
        <v>0</v>
      </c>
      <c r="BQ75" s="15">
        <f t="shared" si="8"/>
        <v>0</v>
      </c>
      <c r="BR75" s="15">
        <f t="shared" si="17"/>
        <v>6326436804</v>
      </c>
    </row>
    <row r="76" spans="1:71" ht="409.5" hidden="1" x14ac:dyDescent="0.25">
      <c r="A76" s="1">
        <v>73</v>
      </c>
      <c r="B76" s="6" t="s">
        <v>28</v>
      </c>
      <c r="C76" s="7" t="s">
        <v>138</v>
      </c>
      <c r="D76" s="8" t="s">
        <v>139</v>
      </c>
      <c r="E76" s="9" t="s">
        <v>140</v>
      </c>
      <c r="F76" s="8" t="s">
        <v>141</v>
      </c>
      <c r="G76" s="10" t="s">
        <v>142</v>
      </c>
      <c r="H76" s="11" t="s">
        <v>143</v>
      </c>
      <c r="I76" s="11" t="s">
        <v>325</v>
      </c>
      <c r="J76" s="11" t="s">
        <v>325</v>
      </c>
      <c r="K76" s="11"/>
      <c r="L76" s="23">
        <v>0.46</v>
      </c>
      <c r="M76" s="23">
        <v>0.38</v>
      </c>
      <c r="N76" s="23"/>
      <c r="O76" s="19">
        <v>76</v>
      </c>
      <c r="P76" s="13" t="s">
        <v>330</v>
      </c>
      <c r="Q76" s="11" t="s">
        <v>331</v>
      </c>
      <c r="R76" s="30" t="s">
        <v>332</v>
      </c>
      <c r="S76" s="31">
        <v>30000</v>
      </c>
      <c r="T76" s="31">
        <v>20000</v>
      </c>
      <c r="U76" s="31" t="s">
        <v>333</v>
      </c>
      <c r="V76" s="8" t="s">
        <v>148</v>
      </c>
      <c r="W76" s="15"/>
      <c r="X76" s="15"/>
      <c r="Y76" s="15"/>
      <c r="Z76" s="15"/>
      <c r="AA76" s="15"/>
      <c r="AB76" s="435"/>
      <c r="AC76" s="15"/>
      <c r="AD76" s="15">
        <f t="shared" si="12"/>
        <v>0</v>
      </c>
      <c r="AE76" s="15"/>
      <c r="AF76" s="15"/>
      <c r="AG76" s="15"/>
      <c r="AH76" s="15"/>
      <c r="AI76" s="15"/>
      <c r="AJ76" s="15"/>
      <c r="AK76" s="15"/>
      <c r="AL76" s="15">
        <f t="shared" si="13"/>
        <v>0</v>
      </c>
      <c r="AM76" s="15">
        <v>325542700</v>
      </c>
      <c r="AN76" s="15">
        <v>300000000</v>
      </c>
      <c r="AO76" s="15"/>
      <c r="AP76" s="15"/>
      <c r="AQ76" s="15"/>
      <c r="AR76" s="15"/>
      <c r="AS76" s="15">
        <v>300000000</v>
      </c>
      <c r="AT76" s="15">
        <f t="shared" si="14"/>
        <v>925542700</v>
      </c>
      <c r="AU76" s="15"/>
      <c r="AV76" s="15">
        <v>300000000</v>
      </c>
      <c r="AW76" s="15"/>
      <c r="AX76" s="15"/>
      <c r="AY76" s="15"/>
      <c r="AZ76" s="15"/>
      <c r="BA76" s="15">
        <v>300000000</v>
      </c>
      <c r="BB76" s="15">
        <f t="shared" si="15"/>
        <v>600000000</v>
      </c>
      <c r="BC76" s="15"/>
      <c r="BD76" s="15"/>
      <c r="BE76" s="15"/>
      <c r="BF76" s="15"/>
      <c r="BG76" s="15"/>
      <c r="BH76" s="15"/>
      <c r="BI76" s="15"/>
      <c r="BJ76" s="15">
        <f t="shared" si="16"/>
        <v>0</v>
      </c>
      <c r="BK76" s="15">
        <f t="shared" si="9"/>
        <v>325542700</v>
      </c>
      <c r="BL76" s="15">
        <f t="shared" si="10"/>
        <v>600000000</v>
      </c>
      <c r="BM76" s="15">
        <f t="shared" si="11"/>
        <v>0</v>
      </c>
      <c r="BN76" s="15">
        <f t="shared" si="8"/>
        <v>0</v>
      </c>
      <c r="BO76" s="15">
        <f t="shared" si="8"/>
        <v>0</v>
      </c>
      <c r="BP76" s="15">
        <f t="shared" si="8"/>
        <v>0</v>
      </c>
      <c r="BQ76" s="15">
        <f t="shared" si="8"/>
        <v>600000000</v>
      </c>
      <c r="BR76" s="15">
        <f t="shared" si="17"/>
        <v>1525542700</v>
      </c>
    </row>
    <row r="77" spans="1:71" ht="75" hidden="1" x14ac:dyDescent="0.25">
      <c r="A77" s="1">
        <v>74</v>
      </c>
      <c r="B77" s="6" t="s">
        <v>28</v>
      </c>
      <c r="C77" s="7" t="s">
        <v>138</v>
      </c>
      <c r="D77" s="8" t="s">
        <v>139</v>
      </c>
      <c r="E77" s="9" t="s">
        <v>140</v>
      </c>
      <c r="F77" s="8" t="s">
        <v>141</v>
      </c>
      <c r="G77" s="10" t="s">
        <v>142</v>
      </c>
      <c r="H77" s="11" t="s">
        <v>143</v>
      </c>
      <c r="I77" s="11" t="s">
        <v>325</v>
      </c>
      <c r="J77" s="11" t="s">
        <v>325</v>
      </c>
      <c r="K77" s="11"/>
      <c r="L77" s="23">
        <v>0.46</v>
      </c>
      <c r="M77" s="23">
        <v>0.38</v>
      </c>
      <c r="N77" s="23"/>
      <c r="O77" s="19">
        <v>77</v>
      </c>
      <c r="P77" s="13" t="s">
        <v>334</v>
      </c>
      <c r="Q77" s="11" t="s">
        <v>335</v>
      </c>
      <c r="R77" s="11" t="s">
        <v>335</v>
      </c>
      <c r="S77" s="14">
        <v>0</v>
      </c>
      <c r="T77" s="20">
        <v>1</v>
      </c>
      <c r="U77" s="31"/>
      <c r="V77" s="8" t="s">
        <v>148</v>
      </c>
      <c r="W77" s="15"/>
      <c r="X77" s="15"/>
      <c r="Y77" s="15"/>
      <c r="Z77" s="15"/>
      <c r="AA77" s="15"/>
      <c r="AB77" s="435"/>
      <c r="AC77" s="15"/>
      <c r="AD77" s="15">
        <f t="shared" si="12"/>
        <v>0</v>
      </c>
      <c r="AE77" s="15"/>
      <c r="AF77" s="15">
        <v>150000000</v>
      </c>
      <c r="AG77" s="15"/>
      <c r="AH77" s="15"/>
      <c r="AI77" s="15"/>
      <c r="AJ77" s="15"/>
      <c r="AK77" s="15"/>
      <c r="AL77" s="15">
        <f t="shared" si="13"/>
        <v>150000000</v>
      </c>
      <c r="AM77" s="15">
        <v>325542700</v>
      </c>
      <c r="AN77" s="15"/>
      <c r="AO77" s="15"/>
      <c r="AP77" s="15"/>
      <c r="AQ77" s="15"/>
      <c r="AR77" s="15"/>
      <c r="AS77" s="15"/>
      <c r="AT77" s="15">
        <f t="shared" si="14"/>
        <v>325542700</v>
      </c>
      <c r="AU77" s="15">
        <v>100000000</v>
      </c>
      <c r="AV77" s="15"/>
      <c r="AW77" s="15"/>
      <c r="AX77" s="15"/>
      <c r="AY77" s="15"/>
      <c r="AZ77" s="15"/>
      <c r="BA77" s="15"/>
      <c r="BB77" s="15">
        <f t="shared" si="15"/>
        <v>100000000</v>
      </c>
      <c r="BC77" s="15"/>
      <c r="BD77" s="15"/>
      <c r="BE77" s="15"/>
      <c r="BF77" s="15"/>
      <c r="BG77" s="15"/>
      <c r="BH77" s="15"/>
      <c r="BI77" s="15"/>
      <c r="BJ77" s="15">
        <f t="shared" si="16"/>
        <v>0</v>
      </c>
      <c r="BK77" s="15">
        <f t="shared" si="9"/>
        <v>425542700</v>
      </c>
      <c r="BL77" s="15">
        <f t="shared" si="10"/>
        <v>150000000</v>
      </c>
      <c r="BM77" s="15">
        <f t="shared" si="11"/>
        <v>0</v>
      </c>
      <c r="BN77" s="15">
        <f t="shared" si="8"/>
        <v>0</v>
      </c>
      <c r="BO77" s="15">
        <f t="shared" si="8"/>
        <v>0</v>
      </c>
      <c r="BP77" s="15">
        <f t="shared" si="8"/>
        <v>0</v>
      </c>
      <c r="BQ77" s="15">
        <f t="shared" si="8"/>
        <v>0</v>
      </c>
      <c r="BR77" s="15">
        <f t="shared" si="17"/>
        <v>575542700</v>
      </c>
    </row>
    <row r="78" spans="1:71" ht="409.5" hidden="1" x14ac:dyDescent="0.25">
      <c r="A78" s="1">
        <v>75</v>
      </c>
      <c r="B78" s="6" t="s">
        <v>28</v>
      </c>
      <c r="C78" s="7" t="s">
        <v>138</v>
      </c>
      <c r="D78" s="8" t="s">
        <v>139</v>
      </c>
      <c r="E78" s="9" t="s">
        <v>140</v>
      </c>
      <c r="F78" s="8" t="s">
        <v>141</v>
      </c>
      <c r="G78" s="10" t="s">
        <v>142</v>
      </c>
      <c r="H78" s="11" t="s">
        <v>143</v>
      </c>
      <c r="I78" s="11" t="s">
        <v>325</v>
      </c>
      <c r="J78" s="11" t="s">
        <v>325</v>
      </c>
      <c r="K78" s="11"/>
      <c r="L78" s="23">
        <v>0.46</v>
      </c>
      <c r="M78" s="23">
        <v>0.38</v>
      </c>
      <c r="N78" s="23"/>
      <c r="O78" s="19">
        <v>78</v>
      </c>
      <c r="P78" s="13" t="s">
        <v>336</v>
      </c>
      <c r="Q78" s="11" t="s">
        <v>337</v>
      </c>
      <c r="R78" s="30" t="s">
        <v>338</v>
      </c>
      <c r="S78" s="35">
        <v>0</v>
      </c>
      <c r="T78" s="35">
        <v>1</v>
      </c>
      <c r="U78" s="35" t="s">
        <v>339</v>
      </c>
      <c r="V78" s="8" t="s">
        <v>148</v>
      </c>
      <c r="W78" s="15">
        <v>26390000</v>
      </c>
      <c r="X78" s="15"/>
      <c r="Y78" s="15"/>
      <c r="Z78" s="15"/>
      <c r="AA78" s="15"/>
      <c r="AB78" s="435"/>
      <c r="AC78" s="15"/>
      <c r="AD78" s="15">
        <f t="shared" si="12"/>
        <v>26390000</v>
      </c>
      <c r="AE78" s="15"/>
      <c r="AF78" s="15"/>
      <c r="AG78" s="15"/>
      <c r="AH78" s="15">
        <v>465530682</v>
      </c>
      <c r="AI78" s="15"/>
      <c r="AJ78" s="15"/>
      <c r="AK78" s="15"/>
      <c r="AL78" s="15">
        <f t="shared" si="13"/>
        <v>465530682</v>
      </c>
      <c r="AM78" s="15">
        <v>325542700</v>
      </c>
      <c r="AN78" s="15"/>
      <c r="AO78" s="15"/>
      <c r="AP78" s="15">
        <v>303633255</v>
      </c>
      <c r="AQ78" s="15"/>
      <c r="AR78" s="15"/>
      <c r="AS78" s="15"/>
      <c r="AT78" s="15">
        <f t="shared" si="14"/>
        <v>629175955</v>
      </c>
      <c r="AU78" s="15"/>
      <c r="AV78" s="15"/>
      <c r="AW78" s="15"/>
      <c r="AX78" s="15">
        <v>201343877</v>
      </c>
      <c r="AY78" s="15"/>
      <c r="AZ78" s="15"/>
      <c r="BA78" s="15"/>
      <c r="BB78" s="15">
        <f t="shared" si="15"/>
        <v>201343877</v>
      </c>
      <c r="BC78" s="15"/>
      <c r="BD78" s="15"/>
      <c r="BE78" s="15"/>
      <c r="BF78" s="15"/>
      <c r="BG78" s="15"/>
      <c r="BH78" s="15"/>
      <c r="BI78" s="15"/>
      <c r="BJ78" s="15">
        <f t="shared" si="16"/>
        <v>0</v>
      </c>
      <c r="BK78" s="15">
        <f t="shared" si="9"/>
        <v>351932700</v>
      </c>
      <c r="BL78" s="15">
        <f t="shared" si="10"/>
        <v>0</v>
      </c>
      <c r="BM78" s="15">
        <f t="shared" si="11"/>
        <v>0</v>
      </c>
      <c r="BN78" s="15">
        <f t="shared" si="8"/>
        <v>970507814</v>
      </c>
      <c r="BO78" s="15">
        <f t="shared" si="8"/>
        <v>0</v>
      </c>
      <c r="BP78" s="15">
        <f t="shared" si="8"/>
        <v>0</v>
      </c>
      <c r="BQ78" s="15">
        <f t="shared" si="8"/>
        <v>0</v>
      </c>
      <c r="BR78" s="15">
        <f t="shared" si="17"/>
        <v>1322440514</v>
      </c>
    </row>
    <row r="79" spans="1:71" ht="150" hidden="1" x14ac:dyDescent="0.25">
      <c r="A79" s="1">
        <v>76</v>
      </c>
      <c r="B79" s="6" t="s">
        <v>28</v>
      </c>
      <c r="C79" s="7" t="s">
        <v>138</v>
      </c>
      <c r="D79" s="8" t="s">
        <v>139</v>
      </c>
      <c r="E79" s="9" t="s">
        <v>140</v>
      </c>
      <c r="F79" s="8" t="s">
        <v>141</v>
      </c>
      <c r="G79" s="10" t="s">
        <v>142</v>
      </c>
      <c r="H79" s="11" t="s">
        <v>143</v>
      </c>
      <c r="I79" s="11" t="s">
        <v>325</v>
      </c>
      <c r="J79" s="11" t="s">
        <v>325</v>
      </c>
      <c r="K79" s="11"/>
      <c r="L79" s="23">
        <v>0.46</v>
      </c>
      <c r="M79" s="23">
        <v>0.38</v>
      </c>
      <c r="N79" s="23"/>
      <c r="O79" s="19">
        <v>79</v>
      </c>
      <c r="P79" s="13" t="s">
        <v>340</v>
      </c>
      <c r="Q79" s="11" t="s">
        <v>341</v>
      </c>
      <c r="R79" s="11" t="s">
        <v>341</v>
      </c>
      <c r="S79" s="14">
        <v>0</v>
      </c>
      <c r="T79" s="14">
        <v>9</v>
      </c>
      <c r="U79" s="14"/>
      <c r="V79" s="8" t="s">
        <v>148</v>
      </c>
      <c r="W79" s="15"/>
      <c r="X79" s="15"/>
      <c r="Y79" s="15"/>
      <c r="Z79" s="15"/>
      <c r="AA79" s="15"/>
      <c r="AB79" s="435"/>
      <c r="AC79" s="15"/>
      <c r="AD79" s="15">
        <f t="shared" si="12"/>
        <v>0</v>
      </c>
      <c r="AE79" s="15"/>
      <c r="AF79" s="15">
        <v>270000000</v>
      </c>
      <c r="AG79" s="15"/>
      <c r="AH79" s="15"/>
      <c r="AI79" s="15"/>
      <c r="AJ79" s="15"/>
      <c r="AK79" s="15"/>
      <c r="AL79" s="15">
        <f t="shared" si="13"/>
        <v>270000000</v>
      </c>
      <c r="AM79" s="15">
        <v>325542700</v>
      </c>
      <c r="AN79" s="15"/>
      <c r="AO79" s="15"/>
      <c r="AP79" s="15"/>
      <c r="AQ79" s="15"/>
      <c r="AR79" s="15"/>
      <c r="AS79" s="15"/>
      <c r="AT79" s="15">
        <f t="shared" si="14"/>
        <v>325542700</v>
      </c>
      <c r="AU79" s="15"/>
      <c r="AV79" s="15"/>
      <c r="AW79" s="15"/>
      <c r="AX79" s="15"/>
      <c r="AY79" s="15"/>
      <c r="AZ79" s="15"/>
      <c r="BA79" s="15"/>
      <c r="BB79" s="15">
        <f t="shared" si="15"/>
        <v>0</v>
      </c>
      <c r="BC79" s="15">
        <v>330000000</v>
      </c>
      <c r="BD79" s="15">
        <v>300000000</v>
      </c>
      <c r="BE79" s="15"/>
      <c r="BF79" s="15"/>
      <c r="BG79" s="15"/>
      <c r="BH79" s="15"/>
      <c r="BI79" s="15"/>
      <c r="BJ79" s="15">
        <f t="shared" si="16"/>
        <v>630000000</v>
      </c>
      <c r="BK79" s="15">
        <f t="shared" si="9"/>
        <v>655542700</v>
      </c>
      <c r="BL79" s="15">
        <f t="shared" si="10"/>
        <v>570000000</v>
      </c>
      <c r="BM79" s="15">
        <f t="shared" si="11"/>
        <v>0</v>
      </c>
      <c r="BN79" s="15">
        <f t="shared" si="8"/>
        <v>0</v>
      </c>
      <c r="BO79" s="15">
        <f t="shared" si="8"/>
        <v>0</v>
      </c>
      <c r="BP79" s="15">
        <f t="shared" si="8"/>
        <v>0</v>
      </c>
      <c r="BQ79" s="15">
        <f t="shared" si="8"/>
        <v>0</v>
      </c>
      <c r="BR79" s="15">
        <f t="shared" si="17"/>
        <v>1225542700</v>
      </c>
    </row>
    <row r="80" spans="1:71" ht="315" hidden="1" x14ac:dyDescent="0.25">
      <c r="A80" s="1">
        <v>77</v>
      </c>
      <c r="B80" s="6" t="s">
        <v>28</v>
      </c>
      <c r="C80" s="7" t="s">
        <v>138</v>
      </c>
      <c r="D80" s="8" t="s">
        <v>139</v>
      </c>
      <c r="E80" s="9" t="s">
        <v>189</v>
      </c>
      <c r="F80" s="8" t="s">
        <v>190</v>
      </c>
      <c r="G80" s="10" t="s">
        <v>142</v>
      </c>
      <c r="H80" s="11" t="s">
        <v>143</v>
      </c>
      <c r="I80" s="11" t="s">
        <v>325</v>
      </c>
      <c r="J80" s="11" t="s">
        <v>325</v>
      </c>
      <c r="K80" s="11"/>
      <c r="L80" s="7">
        <v>0.46</v>
      </c>
      <c r="M80" s="7">
        <v>0.38</v>
      </c>
      <c r="N80" s="7"/>
      <c r="O80" s="12">
        <v>83</v>
      </c>
      <c r="P80" s="13" t="s">
        <v>342</v>
      </c>
      <c r="Q80" s="11" t="s">
        <v>343</v>
      </c>
      <c r="R80" s="22" t="s">
        <v>344</v>
      </c>
      <c r="S80" s="31">
        <v>1245</v>
      </c>
      <c r="T80" s="31">
        <v>1450</v>
      </c>
      <c r="U80" s="35" t="s">
        <v>345</v>
      </c>
      <c r="V80" s="8" t="s">
        <v>148</v>
      </c>
      <c r="W80" s="15"/>
      <c r="X80" s="15"/>
      <c r="Y80" s="15"/>
      <c r="Z80" s="15"/>
      <c r="AA80" s="15"/>
      <c r="AB80" s="435"/>
      <c r="AC80" s="15"/>
      <c r="AD80" s="15">
        <f t="shared" si="12"/>
        <v>0</v>
      </c>
      <c r="AE80" s="15"/>
      <c r="AF80" s="15"/>
      <c r="AG80" s="15"/>
      <c r="AH80" s="15">
        <v>2365000000</v>
      </c>
      <c r="AI80" s="15"/>
      <c r="AJ80" s="15"/>
      <c r="AK80" s="15">
        <v>747000000</v>
      </c>
      <c r="AL80" s="15">
        <f t="shared" si="13"/>
        <v>3112000000</v>
      </c>
      <c r="AM80" s="15">
        <v>325542700</v>
      </c>
      <c r="AN80" s="15"/>
      <c r="AO80" s="15"/>
      <c r="AP80" s="15">
        <v>2483000000</v>
      </c>
      <c r="AQ80" s="15"/>
      <c r="AR80" s="15"/>
      <c r="AS80" s="15">
        <v>800000000</v>
      </c>
      <c r="AT80" s="15">
        <f t="shared" si="14"/>
        <v>3608542700</v>
      </c>
      <c r="AU80" s="15"/>
      <c r="AV80" s="15"/>
      <c r="AW80" s="15"/>
      <c r="AX80" s="15">
        <v>2607000000</v>
      </c>
      <c r="AY80" s="15"/>
      <c r="AZ80" s="15"/>
      <c r="BA80" s="15">
        <v>814000000</v>
      </c>
      <c r="BB80" s="15">
        <f t="shared" si="15"/>
        <v>3421000000</v>
      </c>
      <c r="BC80" s="15"/>
      <c r="BD80" s="15"/>
      <c r="BE80" s="15"/>
      <c r="BF80" s="15">
        <v>4000000000</v>
      </c>
      <c r="BG80" s="15"/>
      <c r="BH80" s="15"/>
      <c r="BI80" s="15"/>
      <c r="BJ80" s="15">
        <f t="shared" si="16"/>
        <v>4000000000</v>
      </c>
      <c r="BK80" s="15">
        <f t="shared" si="9"/>
        <v>325542700</v>
      </c>
      <c r="BL80" s="15">
        <f t="shared" si="10"/>
        <v>0</v>
      </c>
      <c r="BM80" s="15">
        <f t="shared" si="11"/>
        <v>0</v>
      </c>
      <c r="BN80" s="15">
        <f t="shared" si="8"/>
        <v>11455000000</v>
      </c>
      <c r="BO80" s="15">
        <f t="shared" si="8"/>
        <v>0</v>
      </c>
      <c r="BP80" s="15">
        <f t="shared" si="8"/>
        <v>0</v>
      </c>
      <c r="BQ80" s="15">
        <f t="shared" si="8"/>
        <v>2361000000</v>
      </c>
      <c r="BR80" s="15">
        <f t="shared" si="17"/>
        <v>14141542700</v>
      </c>
    </row>
    <row r="81" spans="1:70" ht="75" hidden="1" x14ac:dyDescent="0.25">
      <c r="A81" s="1">
        <v>78</v>
      </c>
      <c r="B81" s="6" t="s">
        <v>28</v>
      </c>
      <c r="C81" s="7" t="s">
        <v>138</v>
      </c>
      <c r="D81" s="8" t="s">
        <v>139</v>
      </c>
      <c r="E81" s="9" t="s">
        <v>140</v>
      </c>
      <c r="F81" s="8" t="s">
        <v>141</v>
      </c>
      <c r="G81" s="10" t="s">
        <v>142</v>
      </c>
      <c r="H81" s="11" t="s">
        <v>143</v>
      </c>
      <c r="I81" s="11" t="s">
        <v>325</v>
      </c>
      <c r="J81" s="11" t="s">
        <v>325</v>
      </c>
      <c r="K81" s="11"/>
      <c r="L81" s="23">
        <v>0.46</v>
      </c>
      <c r="M81" s="23">
        <v>0.38</v>
      </c>
      <c r="N81" s="23"/>
      <c r="O81" s="19">
        <v>85</v>
      </c>
      <c r="P81" s="13" t="s">
        <v>346</v>
      </c>
      <c r="Q81" s="11" t="s">
        <v>347</v>
      </c>
      <c r="R81" s="11" t="s">
        <v>347</v>
      </c>
      <c r="S81" s="14">
        <v>230</v>
      </c>
      <c r="T81" s="14">
        <v>230</v>
      </c>
      <c r="U81" s="35"/>
      <c r="V81" s="8" t="s">
        <v>148</v>
      </c>
      <c r="W81" s="15"/>
      <c r="X81" s="36"/>
      <c r="Y81" s="36"/>
      <c r="Z81" s="15"/>
      <c r="AA81" s="15"/>
      <c r="AB81" s="435"/>
      <c r="AC81" s="15"/>
      <c r="AD81" s="15">
        <f t="shared" si="12"/>
        <v>0</v>
      </c>
      <c r="AE81" s="15"/>
      <c r="AF81" s="36"/>
      <c r="AG81" s="15"/>
      <c r="AH81" s="15"/>
      <c r="AI81" s="15"/>
      <c r="AJ81" s="15"/>
      <c r="AK81" s="15"/>
      <c r="AL81" s="15">
        <f t="shared" si="13"/>
        <v>0</v>
      </c>
      <c r="AM81" s="36">
        <v>325542700</v>
      </c>
      <c r="AN81" s="15">
        <v>150000000</v>
      </c>
      <c r="AO81" s="15"/>
      <c r="AP81" s="15"/>
      <c r="AQ81" s="15"/>
      <c r="AR81" s="15"/>
      <c r="AS81" s="15"/>
      <c r="AT81" s="15">
        <f t="shared" si="14"/>
        <v>475542700</v>
      </c>
      <c r="AU81" s="15"/>
      <c r="AV81" s="15">
        <v>150000000</v>
      </c>
      <c r="AW81" s="15"/>
      <c r="AX81" s="15"/>
      <c r="AY81" s="36"/>
      <c r="AZ81" s="36"/>
      <c r="BA81" s="15"/>
      <c r="BB81" s="15">
        <f t="shared" si="15"/>
        <v>150000000</v>
      </c>
      <c r="BC81" s="15"/>
      <c r="BD81" s="15"/>
      <c r="BE81" s="15"/>
      <c r="BF81" s="15"/>
      <c r="BG81" s="15"/>
      <c r="BH81" s="15"/>
      <c r="BI81" s="36"/>
      <c r="BJ81" s="15">
        <f t="shared" si="16"/>
        <v>0</v>
      </c>
      <c r="BK81" s="15">
        <f t="shared" si="9"/>
        <v>325542700</v>
      </c>
      <c r="BL81" s="15">
        <f t="shared" si="10"/>
        <v>300000000</v>
      </c>
      <c r="BM81" s="15">
        <f t="shared" si="11"/>
        <v>0</v>
      </c>
      <c r="BN81" s="15">
        <f t="shared" si="8"/>
        <v>0</v>
      </c>
      <c r="BO81" s="15">
        <f t="shared" si="8"/>
        <v>0</v>
      </c>
      <c r="BP81" s="15">
        <f t="shared" si="8"/>
        <v>0</v>
      </c>
      <c r="BQ81" s="15">
        <f t="shared" si="8"/>
        <v>0</v>
      </c>
      <c r="BR81" s="15">
        <f t="shared" si="17"/>
        <v>625542700</v>
      </c>
    </row>
    <row r="82" spans="1:70" ht="105" hidden="1" x14ac:dyDescent="0.25">
      <c r="A82" s="1">
        <v>79</v>
      </c>
      <c r="B82" s="6" t="s">
        <v>28</v>
      </c>
      <c r="C82" s="7" t="s">
        <v>138</v>
      </c>
      <c r="D82" s="8" t="s">
        <v>139</v>
      </c>
      <c r="E82" s="9" t="s">
        <v>140</v>
      </c>
      <c r="F82" s="8" t="s">
        <v>141</v>
      </c>
      <c r="G82" s="10" t="s">
        <v>142</v>
      </c>
      <c r="H82" s="11" t="s">
        <v>143</v>
      </c>
      <c r="I82" s="11" t="s">
        <v>325</v>
      </c>
      <c r="J82" s="11" t="s">
        <v>325</v>
      </c>
      <c r="K82" s="11"/>
      <c r="L82" s="23">
        <v>0.46</v>
      </c>
      <c r="M82" s="23">
        <v>0.38</v>
      </c>
      <c r="N82" s="23"/>
      <c r="O82" s="19">
        <v>86</v>
      </c>
      <c r="P82" s="13" t="s">
        <v>348</v>
      </c>
      <c r="Q82" s="11" t="s">
        <v>349</v>
      </c>
      <c r="R82" s="11" t="s">
        <v>349</v>
      </c>
      <c r="S82" s="33">
        <v>0.5</v>
      </c>
      <c r="T82" s="33">
        <v>1</v>
      </c>
      <c r="U82" s="33"/>
      <c r="V82" s="8" t="s">
        <v>148</v>
      </c>
      <c r="W82" s="15">
        <v>708393895</v>
      </c>
      <c r="X82" s="15"/>
      <c r="Y82" s="15"/>
      <c r="Z82" s="15"/>
      <c r="AA82" s="15"/>
      <c r="AB82" s="435"/>
      <c r="AC82" s="15"/>
      <c r="AD82" s="15">
        <f t="shared" si="12"/>
        <v>708393895</v>
      </c>
      <c r="AE82" s="15"/>
      <c r="AF82" s="15"/>
      <c r="AG82" s="15"/>
      <c r="AH82" s="15"/>
      <c r="AI82" s="15"/>
      <c r="AJ82" s="15"/>
      <c r="AK82" s="15"/>
      <c r="AL82" s="15">
        <f t="shared" si="13"/>
        <v>0</v>
      </c>
      <c r="AM82" s="15">
        <v>325542700</v>
      </c>
      <c r="AN82" s="15">
        <v>500000000</v>
      </c>
      <c r="AO82" s="15"/>
      <c r="AP82" s="15"/>
      <c r="AQ82" s="15"/>
      <c r="AR82" s="15"/>
      <c r="AS82" s="15"/>
      <c r="AT82" s="15">
        <f t="shared" si="14"/>
        <v>825542700</v>
      </c>
      <c r="AU82" s="15"/>
      <c r="AV82" s="15">
        <v>500000000</v>
      </c>
      <c r="AW82" s="15"/>
      <c r="AX82" s="15"/>
      <c r="AY82" s="15"/>
      <c r="AZ82" s="15"/>
      <c r="BA82" s="15"/>
      <c r="BB82" s="15">
        <f t="shared" si="15"/>
        <v>500000000</v>
      </c>
      <c r="BC82" s="15">
        <v>300000000</v>
      </c>
      <c r="BD82" s="15">
        <v>400000000</v>
      </c>
      <c r="BE82" s="15"/>
      <c r="BF82" s="15"/>
      <c r="BG82" s="15"/>
      <c r="BH82" s="15"/>
      <c r="BI82" s="15"/>
      <c r="BJ82" s="15">
        <f t="shared" si="16"/>
        <v>700000000</v>
      </c>
      <c r="BK82" s="15">
        <f t="shared" si="9"/>
        <v>1333936595</v>
      </c>
      <c r="BL82" s="15">
        <f t="shared" si="10"/>
        <v>1400000000</v>
      </c>
      <c r="BM82" s="15">
        <f t="shared" si="11"/>
        <v>0</v>
      </c>
      <c r="BN82" s="15">
        <f t="shared" si="8"/>
        <v>0</v>
      </c>
      <c r="BO82" s="15">
        <f t="shared" si="8"/>
        <v>0</v>
      </c>
      <c r="BP82" s="15">
        <f t="shared" si="8"/>
        <v>0</v>
      </c>
      <c r="BQ82" s="15">
        <f t="shared" si="8"/>
        <v>0</v>
      </c>
      <c r="BR82" s="15">
        <f t="shared" si="17"/>
        <v>2733936595</v>
      </c>
    </row>
    <row r="83" spans="1:70" ht="105" hidden="1" x14ac:dyDescent="0.25">
      <c r="A83" s="1">
        <v>80</v>
      </c>
      <c r="B83" s="6" t="s">
        <v>28</v>
      </c>
      <c r="C83" s="7" t="s">
        <v>138</v>
      </c>
      <c r="D83" s="8" t="s">
        <v>139</v>
      </c>
      <c r="E83" s="9" t="s">
        <v>140</v>
      </c>
      <c r="F83" s="8" t="s">
        <v>141</v>
      </c>
      <c r="G83" s="10" t="s">
        <v>142</v>
      </c>
      <c r="H83" s="11" t="s">
        <v>143</v>
      </c>
      <c r="I83" s="11" t="s">
        <v>325</v>
      </c>
      <c r="J83" s="11" t="s">
        <v>325</v>
      </c>
      <c r="K83" s="11"/>
      <c r="L83" s="23">
        <v>0.46</v>
      </c>
      <c r="M83" s="23">
        <v>0.38</v>
      </c>
      <c r="N83" s="23"/>
      <c r="O83" s="19">
        <v>87</v>
      </c>
      <c r="P83" s="13" t="s">
        <v>350</v>
      </c>
      <c r="Q83" s="11" t="s">
        <v>351</v>
      </c>
      <c r="R83" s="11" t="s">
        <v>351</v>
      </c>
      <c r="S83" s="14">
        <v>143</v>
      </c>
      <c r="T83" s="14">
        <v>275</v>
      </c>
      <c r="U83" s="14"/>
      <c r="V83" s="8" t="s">
        <v>148</v>
      </c>
      <c r="W83" s="15">
        <v>57534264</v>
      </c>
      <c r="X83" s="36"/>
      <c r="Y83" s="36"/>
      <c r="Z83" s="15"/>
      <c r="AA83" s="15"/>
      <c r="AB83" s="435">
        <v>14954799229</v>
      </c>
      <c r="AC83" s="15"/>
      <c r="AD83" s="15">
        <f t="shared" si="12"/>
        <v>15012333493</v>
      </c>
      <c r="AE83" s="15"/>
      <c r="AF83" s="36"/>
      <c r="AG83" s="15"/>
      <c r="AH83" s="15"/>
      <c r="AI83" s="15"/>
      <c r="AJ83" s="15"/>
      <c r="AK83" s="15"/>
      <c r="AL83" s="15">
        <f t="shared" si="13"/>
        <v>0</v>
      </c>
      <c r="AM83" s="36">
        <v>325542700</v>
      </c>
      <c r="AN83" s="15"/>
      <c r="AO83" s="15"/>
      <c r="AP83" s="15">
        <v>215929823</v>
      </c>
      <c r="AQ83" s="15"/>
      <c r="AR83" s="15"/>
      <c r="AS83" s="15"/>
      <c r="AT83" s="15">
        <f t="shared" si="14"/>
        <v>541472523</v>
      </c>
      <c r="AU83" s="15">
        <v>75000000</v>
      </c>
      <c r="AV83" s="15"/>
      <c r="AW83" s="15"/>
      <c r="AX83" s="15"/>
      <c r="AY83" s="36"/>
      <c r="AZ83" s="36"/>
      <c r="BA83" s="15"/>
      <c r="BB83" s="15">
        <f t="shared" si="15"/>
        <v>75000000</v>
      </c>
      <c r="BC83" s="15"/>
      <c r="BD83" s="15"/>
      <c r="BE83" s="15"/>
      <c r="BF83" s="15"/>
      <c r="BG83" s="15"/>
      <c r="BH83" s="15"/>
      <c r="BI83" s="36"/>
      <c r="BJ83" s="15">
        <f t="shared" si="16"/>
        <v>0</v>
      </c>
      <c r="BK83" s="15">
        <f t="shared" si="9"/>
        <v>458076964</v>
      </c>
      <c r="BL83" s="15">
        <f t="shared" si="10"/>
        <v>0</v>
      </c>
      <c r="BM83" s="15">
        <f t="shared" si="11"/>
        <v>0</v>
      </c>
      <c r="BN83" s="15">
        <f t="shared" si="8"/>
        <v>215929823</v>
      </c>
      <c r="BO83" s="15">
        <f t="shared" si="8"/>
        <v>0</v>
      </c>
      <c r="BP83" s="15">
        <f t="shared" si="8"/>
        <v>14954799229</v>
      </c>
      <c r="BQ83" s="15">
        <f t="shared" si="8"/>
        <v>0</v>
      </c>
      <c r="BR83" s="15">
        <f t="shared" si="17"/>
        <v>15628806016</v>
      </c>
    </row>
    <row r="84" spans="1:70" ht="135" hidden="1" x14ac:dyDescent="0.25">
      <c r="A84" s="1">
        <v>81</v>
      </c>
      <c r="B84" s="6" t="s">
        <v>28</v>
      </c>
      <c r="C84" s="7" t="s">
        <v>47</v>
      </c>
      <c r="D84" s="8" t="s">
        <v>48</v>
      </c>
      <c r="E84" s="9" t="s">
        <v>49</v>
      </c>
      <c r="F84" s="8" t="s">
        <v>50</v>
      </c>
      <c r="G84" s="7">
        <v>1500</v>
      </c>
      <c r="H84" s="11" t="s">
        <v>51</v>
      </c>
      <c r="I84" s="11" t="s">
        <v>352</v>
      </c>
      <c r="J84" s="11" t="s">
        <v>352</v>
      </c>
      <c r="K84" s="11"/>
      <c r="L84" s="7">
        <v>9.6</v>
      </c>
      <c r="M84" s="7">
        <v>8</v>
      </c>
      <c r="N84" s="7"/>
      <c r="O84" s="12">
        <v>88</v>
      </c>
      <c r="P84" s="13" t="s">
        <v>353</v>
      </c>
      <c r="Q84" s="11" t="s">
        <v>354</v>
      </c>
      <c r="R84" s="11" t="s">
        <v>354</v>
      </c>
      <c r="S84" s="14">
        <v>8</v>
      </c>
      <c r="T84" s="14">
        <v>8</v>
      </c>
      <c r="U84" s="14"/>
      <c r="V84" s="8" t="s">
        <v>59</v>
      </c>
      <c r="W84" s="15"/>
      <c r="X84" s="15"/>
      <c r="Y84" s="15"/>
      <c r="Z84" s="15"/>
      <c r="AA84" s="15"/>
      <c r="AB84" s="435"/>
      <c r="AC84" s="15"/>
      <c r="AD84" s="15">
        <f t="shared" si="12"/>
        <v>0</v>
      </c>
      <c r="AE84" s="15">
        <v>35000000</v>
      </c>
      <c r="AF84" s="15"/>
      <c r="AG84" s="15"/>
      <c r="AH84" s="15"/>
      <c r="AI84" s="15"/>
      <c r="AJ84" s="15"/>
      <c r="AK84" s="15"/>
      <c r="AL84" s="15">
        <f t="shared" si="13"/>
        <v>35000000</v>
      </c>
      <c r="AM84" s="15">
        <v>325542700</v>
      </c>
      <c r="AN84" s="15"/>
      <c r="AO84" s="15"/>
      <c r="AP84" s="15"/>
      <c r="AQ84" s="15"/>
      <c r="AR84" s="15"/>
      <c r="AS84" s="15"/>
      <c r="AT84" s="15">
        <f t="shared" si="14"/>
        <v>325542700</v>
      </c>
      <c r="AU84" s="15">
        <v>37000000</v>
      </c>
      <c r="AV84" s="15"/>
      <c r="AW84" s="15"/>
      <c r="AX84" s="15"/>
      <c r="AY84" s="15"/>
      <c r="AZ84" s="15"/>
      <c r="BA84" s="15"/>
      <c r="BB84" s="15">
        <f t="shared" si="15"/>
        <v>37000000</v>
      </c>
      <c r="BC84" s="15"/>
      <c r="BD84" s="15"/>
      <c r="BE84" s="15"/>
      <c r="BF84" s="15"/>
      <c r="BG84" s="15"/>
      <c r="BH84" s="15"/>
      <c r="BI84" s="15"/>
      <c r="BJ84" s="15">
        <f t="shared" si="16"/>
        <v>0</v>
      </c>
      <c r="BK84" s="15">
        <f t="shared" si="9"/>
        <v>397542700</v>
      </c>
      <c r="BL84" s="15">
        <f t="shared" si="10"/>
        <v>0</v>
      </c>
      <c r="BM84" s="15">
        <f t="shared" si="11"/>
        <v>0</v>
      </c>
      <c r="BN84" s="15">
        <f t="shared" si="8"/>
        <v>0</v>
      </c>
      <c r="BO84" s="15">
        <f t="shared" si="8"/>
        <v>0</v>
      </c>
      <c r="BP84" s="15">
        <f t="shared" si="8"/>
        <v>0</v>
      </c>
      <c r="BQ84" s="15">
        <f t="shared" si="8"/>
        <v>0</v>
      </c>
      <c r="BR84" s="15">
        <f t="shared" si="17"/>
        <v>397542700</v>
      </c>
    </row>
    <row r="85" spans="1:70" ht="135" hidden="1" x14ac:dyDescent="0.25">
      <c r="A85" s="1">
        <v>82</v>
      </c>
      <c r="B85" s="6" t="s">
        <v>28</v>
      </c>
      <c r="C85" s="27" t="s">
        <v>47</v>
      </c>
      <c r="D85" s="28" t="s">
        <v>48</v>
      </c>
      <c r="E85" s="9" t="s">
        <v>49</v>
      </c>
      <c r="F85" s="8" t="s">
        <v>50</v>
      </c>
      <c r="G85" s="7">
        <v>1500</v>
      </c>
      <c r="H85" s="11" t="s">
        <v>51</v>
      </c>
      <c r="I85" s="11" t="s">
        <v>355</v>
      </c>
      <c r="J85" s="22" t="s">
        <v>356</v>
      </c>
      <c r="K85" s="22" t="s">
        <v>357</v>
      </c>
      <c r="L85" s="37" t="s">
        <v>358</v>
      </c>
      <c r="M85" s="37" t="s">
        <v>359</v>
      </c>
      <c r="N85" s="37"/>
      <c r="O85" s="12">
        <v>89</v>
      </c>
      <c r="P85" s="13" t="s">
        <v>360</v>
      </c>
      <c r="Q85" s="11" t="s">
        <v>361</v>
      </c>
      <c r="R85" s="11" t="s">
        <v>361</v>
      </c>
      <c r="S85" s="14">
        <v>116</v>
      </c>
      <c r="T85" s="14">
        <v>116</v>
      </c>
      <c r="U85" s="14"/>
      <c r="V85" s="8" t="s">
        <v>59</v>
      </c>
      <c r="W85" s="15">
        <v>73041667</v>
      </c>
      <c r="X85" s="15"/>
      <c r="Y85" s="15"/>
      <c r="Z85" s="15"/>
      <c r="AA85" s="15"/>
      <c r="AB85" s="435"/>
      <c r="AC85" s="15"/>
      <c r="AD85" s="15">
        <f t="shared" si="12"/>
        <v>73041667</v>
      </c>
      <c r="AE85" s="15">
        <v>30000000</v>
      </c>
      <c r="AF85" s="15"/>
      <c r="AG85" s="15"/>
      <c r="AH85" s="15"/>
      <c r="AI85" s="15"/>
      <c r="AJ85" s="15"/>
      <c r="AK85" s="15"/>
      <c r="AL85" s="15">
        <f t="shared" si="13"/>
        <v>30000000</v>
      </c>
      <c r="AM85" s="15">
        <v>325542700</v>
      </c>
      <c r="AN85" s="15"/>
      <c r="AO85" s="15"/>
      <c r="AP85" s="15"/>
      <c r="AQ85" s="15"/>
      <c r="AR85" s="15"/>
      <c r="AS85" s="15"/>
      <c r="AT85" s="15">
        <f t="shared" si="14"/>
        <v>325542700</v>
      </c>
      <c r="AU85" s="15">
        <v>32000000</v>
      </c>
      <c r="AV85" s="15"/>
      <c r="AW85" s="15"/>
      <c r="AX85" s="15"/>
      <c r="AY85" s="15"/>
      <c r="AZ85" s="15"/>
      <c r="BA85" s="15"/>
      <c r="BB85" s="15">
        <f t="shared" si="15"/>
        <v>32000000</v>
      </c>
      <c r="BC85" s="15">
        <v>32000000</v>
      </c>
      <c r="BD85" s="15"/>
      <c r="BE85" s="15"/>
      <c r="BF85" s="15"/>
      <c r="BG85" s="15"/>
      <c r="BH85" s="15"/>
      <c r="BI85" s="15"/>
      <c r="BJ85" s="15">
        <f t="shared" si="16"/>
        <v>32000000</v>
      </c>
      <c r="BK85" s="15">
        <f t="shared" si="9"/>
        <v>492584367</v>
      </c>
      <c r="BL85" s="15">
        <f t="shared" si="10"/>
        <v>0</v>
      </c>
      <c r="BM85" s="15">
        <f t="shared" si="11"/>
        <v>0</v>
      </c>
      <c r="BN85" s="15">
        <f t="shared" si="8"/>
        <v>0</v>
      </c>
      <c r="BO85" s="15">
        <f t="shared" si="8"/>
        <v>0</v>
      </c>
      <c r="BP85" s="15">
        <f t="shared" si="8"/>
        <v>0</v>
      </c>
      <c r="BQ85" s="15">
        <f t="shared" si="8"/>
        <v>0</v>
      </c>
      <c r="BR85" s="15">
        <f t="shared" si="17"/>
        <v>492584367</v>
      </c>
    </row>
    <row r="86" spans="1:70" ht="105" hidden="1" x14ac:dyDescent="0.25">
      <c r="A86" s="1">
        <v>83</v>
      </c>
      <c r="B86" s="6" t="s">
        <v>28</v>
      </c>
      <c r="C86" s="7" t="s">
        <v>47</v>
      </c>
      <c r="D86" s="8" t="s">
        <v>48</v>
      </c>
      <c r="E86" s="9" t="s">
        <v>49</v>
      </c>
      <c r="F86" s="8" t="s">
        <v>50</v>
      </c>
      <c r="G86" s="7">
        <v>1500</v>
      </c>
      <c r="H86" s="11" t="s">
        <v>51</v>
      </c>
      <c r="I86" s="11" t="s">
        <v>355</v>
      </c>
      <c r="J86" s="11" t="s">
        <v>355</v>
      </c>
      <c r="K86" s="11"/>
      <c r="L86" s="7">
        <v>0</v>
      </c>
      <c r="M86" s="26">
        <v>0.7</v>
      </c>
      <c r="N86" s="26"/>
      <c r="O86" s="12">
        <v>90</v>
      </c>
      <c r="P86" s="13" t="s">
        <v>362</v>
      </c>
      <c r="Q86" s="11" t="s">
        <v>363</v>
      </c>
      <c r="R86" s="11" t="s">
        <v>363</v>
      </c>
      <c r="S86" s="14">
        <v>15</v>
      </c>
      <c r="T86" s="14">
        <v>15</v>
      </c>
      <c r="U86" s="14"/>
      <c r="V86" s="8" t="s">
        <v>59</v>
      </c>
      <c r="W86" s="15"/>
      <c r="X86" s="15"/>
      <c r="Y86" s="15"/>
      <c r="Z86" s="15"/>
      <c r="AA86" s="15"/>
      <c r="AB86" s="435"/>
      <c r="AC86" s="15"/>
      <c r="AD86" s="15">
        <f t="shared" si="12"/>
        <v>0</v>
      </c>
      <c r="AE86" s="15">
        <v>9309000</v>
      </c>
      <c r="AF86" s="15"/>
      <c r="AG86" s="15"/>
      <c r="AH86" s="15"/>
      <c r="AI86" s="15"/>
      <c r="AJ86" s="15"/>
      <c r="AK86" s="15"/>
      <c r="AL86" s="15">
        <f t="shared" si="13"/>
        <v>9309000</v>
      </c>
      <c r="AM86" s="15">
        <v>325542700</v>
      </c>
      <c r="AN86" s="15"/>
      <c r="AO86" s="15"/>
      <c r="AP86" s="15"/>
      <c r="AQ86" s="15"/>
      <c r="AR86" s="15"/>
      <c r="AS86" s="15"/>
      <c r="AT86" s="15">
        <f t="shared" si="14"/>
        <v>325542700</v>
      </c>
      <c r="AU86" s="15">
        <v>12000000</v>
      </c>
      <c r="AV86" s="15"/>
      <c r="AW86" s="15"/>
      <c r="AX86" s="15"/>
      <c r="AY86" s="15"/>
      <c r="AZ86" s="15"/>
      <c r="BA86" s="15"/>
      <c r="BB86" s="15">
        <f t="shared" si="15"/>
        <v>12000000</v>
      </c>
      <c r="BC86" s="15"/>
      <c r="BD86" s="15"/>
      <c r="BE86" s="15"/>
      <c r="BF86" s="15"/>
      <c r="BG86" s="15"/>
      <c r="BH86" s="15"/>
      <c r="BI86" s="15"/>
      <c r="BJ86" s="15">
        <f t="shared" si="16"/>
        <v>0</v>
      </c>
      <c r="BK86" s="15">
        <f t="shared" si="9"/>
        <v>346851700</v>
      </c>
      <c r="BL86" s="15">
        <f t="shared" si="10"/>
        <v>0</v>
      </c>
      <c r="BM86" s="15">
        <f t="shared" si="11"/>
        <v>0</v>
      </c>
      <c r="BN86" s="15">
        <f t="shared" si="8"/>
        <v>0</v>
      </c>
      <c r="BO86" s="15">
        <f t="shared" si="8"/>
        <v>0</v>
      </c>
      <c r="BP86" s="15">
        <f t="shared" si="8"/>
        <v>0</v>
      </c>
      <c r="BQ86" s="15">
        <f t="shared" si="8"/>
        <v>0</v>
      </c>
      <c r="BR86" s="15">
        <f t="shared" si="17"/>
        <v>346851700</v>
      </c>
    </row>
    <row r="87" spans="1:70" ht="75" hidden="1" x14ac:dyDescent="0.25">
      <c r="A87" s="1">
        <v>84</v>
      </c>
      <c r="B87" s="6" t="s">
        <v>28</v>
      </c>
      <c r="C87" s="7" t="s">
        <v>47</v>
      </c>
      <c r="D87" s="8" t="s">
        <v>48</v>
      </c>
      <c r="E87" s="9" t="s">
        <v>49</v>
      </c>
      <c r="F87" s="8" t="s">
        <v>50</v>
      </c>
      <c r="G87" s="7">
        <v>1500</v>
      </c>
      <c r="H87" s="11" t="s">
        <v>51</v>
      </c>
      <c r="I87" s="11" t="s">
        <v>355</v>
      </c>
      <c r="J87" s="11" t="s">
        <v>355</v>
      </c>
      <c r="K87" s="11"/>
      <c r="L87" s="7">
        <v>0</v>
      </c>
      <c r="M87" s="26">
        <v>0.7</v>
      </c>
      <c r="N87" s="26"/>
      <c r="O87" s="12">
        <v>91</v>
      </c>
      <c r="P87" s="13" t="s">
        <v>364</v>
      </c>
      <c r="Q87" s="11" t="s">
        <v>365</v>
      </c>
      <c r="R87" s="11" t="s">
        <v>365</v>
      </c>
      <c r="S87" s="14">
        <v>70</v>
      </c>
      <c r="T87" s="14">
        <v>70</v>
      </c>
      <c r="U87" s="14"/>
      <c r="V87" s="8" t="s">
        <v>59</v>
      </c>
      <c r="W87" s="15">
        <v>102595253</v>
      </c>
      <c r="X87" s="15"/>
      <c r="Y87" s="15"/>
      <c r="Z87" s="15"/>
      <c r="AA87" s="15"/>
      <c r="AB87" s="435"/>
      <c r="AC87" s="15"/>
      <c r="AD87" s="15">
        <f t="shared" si="12"/>
        <v>102595253</v>
      </c>
      <c r="AE87" s="15">
        <v>280000000</v>
      </c>
      <c r="AF87" s="15"/>
      <c r="AG87" s="15"/>
      <c r="AH87" s="15"/>
      <c r="AI87" s="15"/>
      <c r="AJ87" s="15"/>
      <c r="AK87" s="15"/>
      <c r="AL87" s="15">
        <f t="shared" si="13"/>
        <v>280000000</v>
      </c>
      <c r="AM87" s="15">
        <v>325542700</v>
      </c>
      <c r="AN87" s="15"/>
      <c r="AO87" s="15"/>
      <c r="AP87" s="15"/>
      <c r="AQ87" s="15"/>
      <c r="AR87" s="15"/>
      <c r="AS87" s="15"/>
      <c r="AT87" s="15">
        <f t="shared" si="14"/>
        <v>325542700</v>
      </c>
      <c r="AU87" s="15">
        <v>450000000</v>
      </c>
      <c r="AV87" s="15"/>
      <c r="AW87" s="15"/>
      <c r="AX87" s="15"/>
      <c r="AY87" s="15"/>
      <c r="AZ87" s="15"/>
      <c r="BA87" s="15"/>
      <c r="BB87" s="15">
        <f t="shared" si="15"/>
        <v>450000000</v>
      </c>
      <c r="BC87" s="15">
        <v>100000000</v>
      </c>
      <c r="BD87" s="15"/>
      <c r="BE87" s="15"/>
      <c r="BF87" s="15"/>
      <c r="BG87" s="15"/>
      <c r="BH87" s="15"/>
      <c r="BI87" s="15"/>
      <c r="BJ87" s="15">
        <f t="shared" si="16"/>
        <v>100000000</v>
      </c>
      <c r="BK87" s="15">
        <f t="shared" si="9"/>
        <v>1258137953</v>
      </c>
      <c r="BL87" s="15">
        <f t="shared" si="10"/>
        <v>0</v>
      </c>
      <c r="BM87" s="15">
        <f t="shared" si="11"/>
        <v>0</v>
      </c>
      <c r="BN87" s="15">
        <f>+BF87+AX87+AP87+AH87+Z87</f>
        <v>0</v>
      </c>
      <c r="BO87" s="15">
        <f>+BG87+AY87+AQ87+AI87+AA87</f>
        <v>0</v>
      </c>
      <c r="BP87" s="15">
        <f>+BH87+AZ87+AR87+AJ87+AB87</f>
        <v>0</v>
      </c>
      <c r="BQ87" s="15">
        <f>+BI87+BA87+AS87+AK87+AC87</f>
        <v>0</v>
      </c>
      <c r="BR87" s="15">
        <f t="shared" si="17"/>
        <v>1258137953</v>
      </c>
    </row>
    <row r="88" spans="1:70" ht="120" hidden="1" x14ac:dyDescent="0.25">
      <c r="A88" s="1">
        <v>85</v>
      </c>
      <c r="B88" s="6" t="s">
        <v>28</v>
      </c>
      <c r="C88" s="7" t="s">
        <v>47</v>
      </c>
      <c r="D88" s="8" t="s">
        <v>48</v>
      </c>
      <c r="E88" s="9" t="s">
        <v>49</v>
      </c>
      <c r="F88" s="8" t="s">
        <v>50</v>
      </c>
      <c r="G88" s="7">
        <v>1500</v>
      </c>
      <c r="H88" s="11" t="s">
        <v>51</v>
      </c>
      <c r="I88" s="11" t="s">
        <v>355</v>
      </c>
      <c r="J88" s="11" t="s">
        <v>355</v>
      </c>
      <c r="K88" s="11"/>
      <c r="L88" s="7">
        <v>0</v>
      </c>
      <c r="M88" s="26">
        <v>0.7</v>
      </c>
      <c r="N88" s="26"/>
      <c r="O88" s="12">
        <v>92</v>
      </c>
      <c r="P88" s="13" t="s">
        <v>366</v>
      </c>
      <c r="Q88" s="11" t="s">
        <v>367</v>
      </c>
      <c r="R88" s="11" t="s">
        <v>367</v>
      </c>
      <c r="S88" s="14">
        <v>116</v>
      </c>
      <c r="T88" s="14">
        <v>116</v>
      </c>
      <c r="U88" s="14"/>
      <c r="V88" s="8" t="s">
        <v>59</v>
      </c>
      <c r="W88" s="15">
        <v>45500000</v>
      </c>
      <c r="X88" s="15"/>
      <c r="Y88" s="15"/>
      <c r="Z88" s="15"/>
      <c r="AA88" s="15"/>
      <c r="AB88" s="435"/>
      <c r="AC88" s="15"/>
      <c r="AD88" s="15">
        <f t="shared" si="12"/>
        <v>45500000</v>
      </c>
      <c r="AE88" s="15">
        <v>80000000</v>
      </c>
      <c r="AF88" s="15"/>
      <c r="AG88" s="15"/>
      <c r="AH88" s="15"/>
      <c r="AI88" s="15"/>
      <c r="AJ88" s="15"/>
      <c r="AK88" s="15"/>
      <c r="AL88" s="15">
        <f t="shared" si="13"/>
        <v>80000000</v>
      </c>
      <c r="AM88" s="15">
        <v>325542700</v>
      </c>
      <c r="AN88" s="15"/>
      <c r="AO88" s="15"/>
      <c r="AP88" s="15"/>
      <c r="AQ88" s="15"/>
      <c r="AR88" s="15"/>
      <c r="AS88" s="15"/>
      <c r="AT88" s="15">
        <f t="shared" si="14"/>
        <v>325542700</v>
      </c>
      <c r="AU88" s="15">
        <v>150000000</v>
      </c>
      <c r="AV88" s="15"/>
      <c r="AW88" s="15"/>
      <c r="AX88" s="15"/>
      <c r="AY88" s="15"/>
      <c r="AZ88" s="15"/>
      <c r="BA88" s="15"/>
      <c r="BB88" s="15">
        <f t="shared" si="15"/>
        <v>150000000</v>
      </c>
      <c r="BC88" s="15">
        <v>110000000</v>
      </c>
      <c r="BD88" s="15"/>
      <c r="BE88" s="15"/>
      <c r="BF88" s="15"/>
      <c r="BG88" s="15"/>
      <c r="BH88" s="15"/>
      <c r="BI88" s="15"/>
      <c r="BJ88" s="15">
        <f t="shared" si="16"/>
        <v>110000000</v>
      </c>
      <c r="BK88" s="15">
        <f t="shared" ref="BK88:BQ119" si="18">+BC88+AU88+AM88+AE88+W88</f>
        <v>711042700</v>
      </c>
      <c r="BL88" s="15">
        <f t="shared" si="18"/>
        <v>0</v>
      </c>
      <c r="BM88" s="15">
        <f t="shared" si="18"/>
        <v>0</v>
      </c>
      <c r="BN88" s="15">
        <f t="shared" si="18"/>
        <v>0</v>
      </c>
      <c r="BO88" s="15">
        <f t="shared" si="18"/>
        <v>0</v>
      </c>
      <c r="BP88" s="15">
        <f t="shared" si="18"/>
        <v>0</v>
      </c>
      <c r="BQ88" s="15">
        <f t="shared" si="18"/>
        <v>0</v>
      </c>
      <c r="BR88" s="15">
        <f t="shared" si="17"/>
        <v>711042700</v>
      </c>
    </row>
    <row r="89" spans="1:70" ht="409.5" hidden="1" x14ac:dyDescent="0.25">
      <c r="A89" s="1">
        <v>86</v>
      </c>
      <c r="B89" s="6" t="s">
        <v>28</v>
      </c>
      <c r="C89" s="7" t="s">
        <v>138</v>
      </c>
      <c r="D89" s="8" t="s">
        <v>139</v>
      </c>
      <c r="E89" s="9" t="s">
        <v>140</v>
      </c>
      <c r="F89" s="8" t="s">
        <v>141</v>
      </c>
      <c r="G89" s="10" t="s">
        <v>142</v>
      </c>
      <c r="H89" s="11" t="s">
        <v>143</v>
      </c>
      <c r="I89" s="11" t="s">
        <v>368</v>
      </c>
      <c r="J89" s="11" t="s">
        <v>368</v>
      </c>
      <c r="K89" s="11"/>
      <c r="L89" s="23">
        <v>0.80400000000000005</v>
      </c>
      <c r="M89" s="23">
        <v>0.82399999999999995</v>
      </c>
      <c r="N89" s="23"/>
      <c r="O89" s="19">
        <v>94</v>
      </c>
      <c r="P89" s="13" t="s">
        <v>369</v>
      </c>
      <c r="Q89" s="11" t="s">
        <v>370</v>
      </c>
      <c r="R89" s="22" t="s">
        <v>371</v>
      </c>
      <c r="S89" s="31">
        <v>5500</v>
      </c>
      <c r="T89" s="31">
        <v>7000</v>
      </c>
      <c r="U89" s="35" t="s">
        <v>372</v>
      </c>
      <c r="V89" s="8" t="s">
        <v>148</v>
      </c>
      <c r="W89" s="15">
        <v>326975277</v>
      </c>
      <c r="X89" s="15"/>
      <c r="Y89" s="15"/>
      <c r="Z89" s="15"/>
      <c r="AA89" s="15"/>
      <c r="AB89" s="435"/>
      <c r="AC89" s="15">
        <v>700000000</v>
      </c>
      <c r="AD89" s="15">
        <f t="shared" si="12"/>
        <v>1026975277</v>
      </c>
      <c r="AE89" s="15"/>
      <c r="AF89" s="15"/>
      <c r="AG89" s="15"/>
      <c r="AH89" s="15"/>
      <c r="AI89" s="15"/>
      <c r="AJ89" s="15"/>
      <c r="AK89" s="15">
        <v>3000000000</v>
      </c>
      <c r="AL89" s="15">
        <f t="shared" si="13"/>
        <v>3000000000</v>
      </c>
      <c r="AM89" s="15">
        <v>325542700</v>
      </c>
      <c r="AN89" s="15"/>
      <c r="AO89" s="15"/>
      <c r="AP89" s="15"/>
      <c r="AQ89" s="15"/>
      <c r="AR89" s="15"/>
      <c r="AS89" s="15">
        <v>3000000000</v>
      </c>
      <c r="AT89" s="15">
        <f t="shared" si="14"/>
        <v>3325542700</v>
      </c>
      <c r="AU89" s="15">
        <v>450000000</v>
      </c>
      <c r="AV89" s="15"/>
      <c r="AW89" s="15"/>
      <c r="AX89" s="15"/>
      <c r="AY89" s="15"/>
      <c r="AZ89" s="15"/>
      <c r="BA89" s="15">
        <v>3000000000</v>
      </c>
      <c r="BB89" s="15">
        <f t="shared" si="15"/>
        <v>3450000000</v>
      </c>
      <c r="BC89" s="15"/>
      <c r="BD89" s="15"/>
      <c r="BE89" s="15"/>
      <c r="BF89" s="15"/>
      <c r="BG89" s="15"/>
      <c r="BH89" s="15"/>
      <c r="BI89" s="15"/>
      <c r="BJ89" s="15">
        <f t="shared" si="16"/>
        <v>0</v>
      </c>
      <c r="BK89" s="15">
        <f t="shared" si="18"/>
        <v>1102517977</v>
      </c>
      <c r="BL89" s="15">
        <f t="shared" si="18"/>
        <v>0</v>
      </c>
      <c r="BM89" s="15">
        <f t="shared" si="18"/>
        <v>0</v>
      </c>
      <c r="BN89" s="15">
        <f t="shared" si="18"/>
        <v>0</v>
      </c>
      <c r="BO89" s="15">
        <f t="shared" si="18"/>
        <v>0</v>
      </c>
      <c r="BP89" s="15">
        <f t="shared" si="18"/>
        <v>0</v>
      </c>
      <c r="BQ89" s="15">
        <f t="shared" si="18"/>
        <v>9700000000</v>
      </c>
      <c r="BR89" s="15">
        <f t="shared" si="17"/>
        <v>10802517977</v>
      </c>
    </row>
    <row r="90" spans="1:70" ht="105" hidden="1" x14ac:dyDescent="0.25">
      <c r="A90" s="1">
        <v>87</v>
      </c>
      <c r="B90" s="6" t="s">
        <v>28</v>
      </c>
      <c r="C90" s="7" t="s">
        <v>109</v>
      </c>
      <c r="D90" s="8" t="s">
        <v>110</v>
      </c>
      <c r="E90" s="9" t="s">
        <v>111</v>
      </c>
      <c r="F90" s="8" t="s">
        <v>112</v>
      </c>
      <c r="G90" s="7">
        <v>1604</v>
      </c>
      <c r="H90" s="11" t="s">
        <v>113</v>
      </c>
      <c r="I90" s="11" t="s">
        <v>373</v>
      </c>
      <c r="J90" s="11" t="s">
        <v>373</v>
      </c>
      <c r="K90" s="11"/>
      <c r="L90" s="7">
        <v>1898</v>
      </c>
      <c r="M90" s="7">
        <v>2200</v>
      </c>
      <c r="N90" s="7"/>
      <c r="O90" s="12">
        <v>95</v>
      </c>
      <c r="P90" s="13" t="s">
        <v>374</v>
      </c>
      <c r="Q90" s="8" t="s">
        <v>375</v>
      </c>
      <c r="R90" s="8" t="s">
        <v>375</v>
      </c>
      <c r="S90" s="14">
        <v>3</v>
      </c>
      <c r="T90" s="14">
        <v>3</v>
      </c>
      <c r="U90" s="14"/>
      <c r="V90" s="8" t="s">
        <v>118</v>
      </c>
      <c r="W90" s="15"/>
      <c r="X90" s="15"/>
      <c r="Y90" s="15"/>
      <c r="Z90" s="15"/>
      <c r="AA90" s="15"/>
      <c r="AB90" s="435"/>
      <c r="AC90" s="15"/>
      <c r="AD90" s="15">
        <f t="shared" si="12"/>
        <v>0</v>
      </c>
      <c r="AE90" s="15"/>
      <c r="AF90" s="15">
        <v>130000000</v>
      </c>
      <c r="AG90" s="15"/>
      <c r="AH90" s="15"/>
      <c r="AI90" s="15"/>
      <c r="AJ90" s="15"/>
      <c r="AK90" s="15"/>
      <c r="AL90" s="15">
        <f t="shared" si="13"/>
        <v>130000000</v>
      </c>
      <c r="AM90" s="15">
        <v>325542700</v>
      </c>
      <c r="AN90" s="15">
        <v>106400000</v>
      </c>
      <c r="AO90" s="15"/>
      <c r="AP90" s="15"/>
      <c r="AQ90" s="15"/>
      <c r="AR90" s="15"/>
      <c r="AS90" s="15"/>
      <c r="AT90" s="15">
        <f t="shared" si="14"/>
        <v>431942700</v>
      </c>
      <c r="AU90" s="15"/>
      <c r="AV90" s="15">
        <v>111719989</v>
      </c>
      <c r="AW90" s="15"/>
      <c r="AX90" s="15"/>
      <c r="AY90" s="15"/>
      <c r="AZ90" s="15"/>
      <c r="BA90" s="15"/>
      <c r="BB90" s="15">
        <f t="shared" si="15"/>
        <v>111719989</v>
      </c>
      <c r="BC90" s="15"/>
      <c r="BD90" s="15">
        <v>115071596</v>
      </c>
      <c r="BE90" s="15"/>
      <c r="BF90" s="15"/>
      <c r="BG90" s="15"/>
      <c r="BH90" s="15"/>
      <c r="BI90" s="15"/>
      <c r="BJ90" s="15">
        <f t="shared" si="16"/>
        <v>115071596</v>
      </c>
      <c r="BK90" s="15">
        <f t="shared" si="18"/>
        <v>325542700</v>
      </c>
      <c r="BL90" s="15">
        <f t="shared" si="18"/>
        <v>463191585</v>
      </c>
      <c r="BM90" s="15">
        <f t="shared" si="18"/>
        <v>0</v>
      </c>
      <c r="BN90" s="15">
        <f t="shared" si="18"/>
        <v>0</v>
      </c>
      <c r="BO90" s="15">
        <f t="shared" si="18"/>
        <v>0</v>
      </c>
      <c r="BP90" s="15">
        <f t="shared" si="18"/>
        <v>0</v>
      </c>
      <c r="BQ90" s="15">
        <f t="shared" si="18"/>
        <v>0</v>
      </c>
      <c r="BR90" s="15">
        <f t="shared" si="17"/>
        <v>788734285</v>
      </c>
    </row>
    <row r="91" spans="1:70" ht="120" hidden="1" x14ac:dyDescent="0.25">
      <c r="A91" s="1">
        <v>88</v>
      </c>
      <c r="B91" s="6" t="s">
        <v>28</v>
      </c>
      <c r="C91" s="7" t="s">
        <v>138</v>
      </c>
      <c r="D91" s="8" t="s">
        <v>139</v>
      </c>
      <c r="E91" s="9" t="s">
        <v>140</v>
      </c>
      <c r="F91" s="8" t="s">
        <v>141</v>
      </c>
      <c r="G91" s="10" t="s">
        <v>142</v>
      </c>
      <c r="H91" s="11" t="s">
        <v>143</v>
      </c>
      <c r="I91" s="11" t="s">
        <v>376</v>
      </c>
      <c r="J91" s="11" t="s">
        <v>376</v>
      </c>
      <c r="K91" s="11"/>
      <c r="L91" s="23">
        <v>0.98</v>
      </c>
      <c r="M91" s="23">
        <v>0.98</v>
      </c>
      <c r="N91" s="23"/>
      <c r="O91" s="19">
        <v>96</v>
      </c>
      <c r="P91" s="13" t="s">
        <v>377</v>
      </c>
      <c r="Q91" s="11" t="s">
        <v>378</v>
      </c>
      <c r="R91" s="11" t="s">
        <v>378</v>
      </c>
      <c r="S91" s="14">
        <v>185000</v>
      </c>
      <c r="T91" s="14">
        <v>200000</v>
      </c>
      <c r="U91" s="14"/>
      <c r="V91" s="8" t="s">
        <v>148</v>
      </c>
      <c r="W91" s="15">
        <v>14776415030</v>
      </c>
      <c r="X91" s="15">
        <v>51217247733</v>
      </c>
      <c r="Y91" s="15">
        <v>0</v>
      </c>
      <c r="Z91" s="15">
        <v>2172333975</v>
      </c>
      <c r="AA91" s="15"/>
      <c r="AB91" s="435">
        <v>26240955000</v>
      </c>
      <c r="AC91" s="15">
        <v>5331029100</v>
      </c>
      <c r="AD91" s="15">
        <f t="shared" si="12"/>
        <v>99737980838</v>
      </c>
      <c r="AE91" s="15"/>
      <c r="AF91" s="15">
        <v>47626045597</v>
      </c>
      <c r="AG91" s="15"/>
      <c r="AH91" s="15">
        <v>2258369681</v>
      </c>
      <c r="AI91" s="15"/>
      <c r="AJ91" s="15">
        <v>17000000000</v>
      </c>
      <c r="AK91" s="15"/>
      <c r="AL91" s="15">
        <f t="shared" si="13"/>
        <v>66884415278</v>
      </c>
      <c r="AM91" s="15">
        <v>325542700</v>
      </c>
      <c r="AN91" s="15">
        <v>48410000000</v>
      </c>
      <c r="AO91" s="15"/>
      <c r="AP91" s="15"/>
      <c r="AQ91" s="15"/>
      <c r="AR91" s="15">
        <v>21000000000</v>
      </c>
      <c r="AS91" s="15"/>
      <c r="AT91" s="15">
        <f t="shared" si="14"/>
        <v>69735542700</v>
      </c>
      <c r="AU91" s="15"/>
      <c r="AV91" s="15">
        <v>49862300000</v>
      </c>
      <c r="AW91" s="15"/>
      <c r="AX91" s="15"/>
      <c r="AY91" s="15"/>
      <c r="AZ91" s="15">
        <v>30000000000</v>
      </c>
      <c r="BA91" s="15"/>
      <c r="BB91" s="15">
        <f t="shared" si="15"/>
        <v>79862300000</v>
      </c>
      <c r="BC91" s="15"/>
      <c r="BD91" s="15">
        <v>51358169000</v>
      </c>
      <c r="BE91" s="15"/>
      <c r="BF91" s="15"/>
      <c r="BG91" s="15"/>
      <c r="BH91" s="15">
        <v>30000000000</v>
      </c>
      <c r="BI91" s="15"/>
      <c r="BJ91" s="15">
        <f t="shared" si="16"/>
        <v>81358169000</v>
      </c>
      <c r="BK91" s="15">
        <f t="shared" si="18"/>
        <v>15101957730</v>
      </c>
      <c r="BL91" s="15">
        <f t="shared" si="18"/>
        <v>248473762330</v>
      </c>
      <c r="BM91" s="15">
        <f t="shared" si="18"/>
        <v>0</v>
      </c>
      <c r="BN91" s="15">
        <f t="shared" si="18"/>
        <v>4430703656</v>
      </c>
      <c r="BO91" s="15">
        <f t="shared" si="18"/>
        <v>0</v>
      </c>
      <c r="BP91" s="15">
        <f t="shared" si="18"/>
        <v>124240955000</v>
      </c>
      <c r="BQ91" s="15">
        <f t="shared" si="18"/>
        <v>5331029100</v>
      </c>
      <c r="BR91" s="15">
        <f t="shared" si="17"/>
        <v>397578407816</v>
      </c>
    </row>
    <row r="92" spans="1:70" ht="390" hidden="1" x14ac:dyDescent="0.25">
      <c r="A92" s="1">
        <v>89</v>
      </c>
      <c r="B92" s="6" t="s">
        <v>28</v>
      </c>
      <c r="C92" s="7" t="s">
        <v>138</v>
      </c>
      <c r="D92" s="8" t="s">
        <v>139</v>
      </c>
      <c r="E92" s="9" t="s">
        <v>140</v>
      </c>
      <c r="F92" s="8" t="s">
        <v>141</v>
      </c>
      <c r="G92" s="10" t="s">
        <v>142</v>
      </c>
      <c r="H92" s="11" t="s">
        <v>143</v>
      </c>
      <c r="I92" s="11" t="s">
        <v>376</v>
      </c>
      <c r="J92" s="11" t="s">
        <v>376</v>
      </c>
      <c r="K92" s="11"/>
      <c r="L92" s="23">
        <v>0.98</v>
      </c>
      <c r="M92" s="23">
        <v>0.98</v>
      </c>
      <c r="N92" s="23"/>
      <c r="O92" s="19">
        <v>97</v>
      </c>
      <c r="P92" s="13" t="s">
        <v>379</v>
      </c>
      <c r="Q92" s="11" t="s">
        <v>380</v>
      </c>
      <c r="R92" s="30" t="s">
        <v>381</v>
      </c>
      <c r="S92" s="31">
        <v>51449</v>
      </c>
      <c r="T92" s="31">
        <v>52000</v>
      </c>
      <c r="U92" s="31" t="s">
        <v>382</v>
      </c>
      <c r="V92" s="8" t="s">
        <v>148</v>
      </c>
      <c r="W92" s="15"/>
      <c r="X92" s="15"/>
      <c r="Y92" s="15"/>
      <c r="Z92" s="15">
        <v>85529768</v>
      </c>
      <c r="AA92" s="15"/>
      <c r="AB92" s="435"/>
      <c r="AC92" s="15"/>
      <c r="AD92" s="15">
        <f t="shared" si="12"/>
        <v>85529768</v>
      </c>
      <c r="AE92" s="15"/>
      <c r="AF92" s="15"/>
      <c r="AG92" s="15"/>
      <c r="AH92" s="15"/>
      <c r="AI92" s="15"/>
      <c r="AJ92" s="15"/>
      <c r="AK92" s="15"/>
      <c r="AL92" s="15">
        <f t="shared" si="13"/>
        <v>0</v>
      </c>
      <c r="AM92" s="15">
        <v>325542700</v>
      </c>
      <c r="AN92" s="15">
        <v>55000000</v>
      </c>
      <c r="AO92" s="15"/>
      <c r="AP92" s="15"/>
      <c r="AQ92" s="15"/>
      <c r="AR92" s="15">
        <v>5000000000</v>
      </c>
      <c r="AS92" s="15"/>
      <c r="AT92" s="15">
        <f t="shared" si="14"/>
        <v>5380542700</v>
      </c>
      <c r="AU92" s="15"/>
      <c r="AV92" s="15">
        <v>55000000</v>
      </c>
      <c r="AW92" s="15"/>
      <c r="AX92" s="15"/>
      <c r="AY92" s="15"/>
      <c r="AZ92" s="15">
        <v>18000000000</v>
      </c>
      <c r="BA92" s="15"/>
      <c r="BB92" s="15">
        <f t="shared" si="15"/>
        <v>18055000000</v>
      </c>
      <c r="BC92" s="15"/>
      <c r="BD92" s="15"/>
      <c r="BE92" s="15"/>
      <c r="BF92" s="15"/>
      <c r="BG92" s="15"/>
      <c r="BH92" s="15">
        <v>20000000000</v>
      </c>
      <c r="BI92" s="15"/>
      <c r="BJ92" s="15">
        <f t="shared" si="16"/>
        <v>20000000000</v>
      </c>
      <c r="BK92" s="15">
        <f t="shared" si="18"/>
        <v>325542700</v>
      </c>
      <c r="BL92" s="15">
        <f t="shared" si="18"/>
        <v>110000000</v>
      </c>
      <c r="BM92" s="15">
        <f t="shared" si="18"/>
        <v>0</v>
      </c>
      <c r="BN92" s="15">
        <f t="shared" si="18"/>
        <v>85529768</v>
      </c>
      <c r="BO92" s="15">
        <f t="shared" si="18"/>
        <v>0</v>
      </c>
      <c r="BP92" s="15">
        <f t="shared" si="18"/>
        <v>43000000000</v>
      </c>
      <c r="BQ92" s="15">
        <f t="shared" si="18"/>
        <v>0</v>
      </c>
      <c r="BR92" s="15">
        <f t="shared" si="17"/>
        <v>43521072468</v>
      </c>
    </row>
    <row r="93" spans="1:70" ht="195" hidden="1" x14ac:dyDescent="0.25">
      <c r="A93" s="1">
        <v>90</v>
      </c>
      <c r="B93" s="6" t="s">
        <v>28</v>
      </c>
      <c r="C93" s="7" t="s">
        <v>138</v>
      </c>
      <c r="D93" s="8" t="s">
        <v>139</v>
      </c>
      <c r="E93" s="9" t="s">
        <v>140</v>
      </c>
      <c r="F93" s="8" t="s">
        <v>141</v>
      </c>
      <c r="G93" s="10" t="s">
        <v>142</v>
      </c>
      <c r="H93" s="11" t="s">
        <v>143</v>
      </c>
      <c r="I93" s="11" t="s">
        <v>376</v>
      </c>
      <c r="J93" s="11" t="s">
        <v>376</v>
      </c>
      <c r="K93" s="11"/>
      <c r="L93" s="23">
        <v>0.98</v>
      </c>
      <c r="M93" s="23">
        <v>0.98</v>
      </c>
      <c r="N93" s="23"/>
      <c r="O93" s="19">
        <v>98</v>
      </c>
      <c r="P93" s="13" t="s">
        <v>383</v>
      </c>
      <c r="Q93" s="11" t="s">
        <v>384</v>
      </c>
      <c r="R93" s="30" t="s">
        <v>385</v>
      </c>
      <c r="S93" s="31">
        <v>2534</v>
      </c>
      <c r="T93" s="31">
        <v>1400</v>
      </c>
      <c r="U93" s="31" t="s">
        <v>386</v>
      </c>
      <c r="V93" s="8" t="s">
        <v>148</v>
      </c>
      <c r="W93" s="15">
        <v>428390969</v>
      </c>
      <c r="X93" s="15">
        <v>4542824699</v>
      </c>
      <c r="Y93" s="15">
        <v>3544000000</v>
      </c>
      <c r="Z93" s="15"/>
      <c r="AA93" s="15"/>
      <c r="AB93" s="435">
        <v>10093038848</v>
      </c>
      <c r="AC93" s="15">
        <v>1593475664</v>
      </c>
      <c r="AD93" s="15">
        <f t="shared" si="12"/>
        <v>20201730180</v>
      </c>
      <c r="AE93" s="15">
        <v>5928751752</v>
      </c>
      <c r="AF93" s="15"/>
      <c r="AG93" s="15"/>
      <c r="AH93" s="15"/>
      <c r="AI93" s="15"/>
      <c r="AJ93" s="15"/>
      <c r="AK93" s="15"/>
      <c r="AL93" s="15">
        <f t="shared" si="13"/>
        <v>5928751752</v>
      </c>
      <c r="AM93" s="15">
        <v>325542700</v>
      </c>
      <c r="AN93" s="15"/>
      <c r="AO93" s="15">
        <v>12000000000</v>
      </c>
      <c r="AP93" s="15"/>
      <c r="AQ93" s="15"/>
      <c r="AR93" s="15"/>
      <c r="AS93" s="15"/>
      <c r="AT93" s="15">
        <f t="shared" si="14"/>
        <v>12325542700</v>
      </c>
      <c r="AU93" s="15"/>
      <c r="AV93" s="15"/>
      <c r="AW93" s="15">
        <v>4000000000</v>
      </c>
      <c r="AX93" s="15"/>
      <c r="AY93" s="15"/>
      <c r="AZ93" s="15"/>
      <c r="BA93" s="15"/>
      <c r="BB93" s="15">
        <f t="shared" si="15"/>
        <v>4000000000</v>
      </c>
      <c r="BC93" s="15"/>
      <c r="BD93" s="15"/>
      <c r="BE93" s="15"/>
      <c r="BF93" s="15"/>
      <c r="BG93" s="15"/>
      <c r="BH93" s="15"/>
      <c r="BI93" s="15"/>
      <c r="BJ93" s="15">
        <f t="shared" si="16"/>
        <v>0</v>
      </c>
      <c r="BK93" s="15">
        <f t="shared" si="18"/>
        <v>6682685421</v>
      </c>
      <c r="BL93" s="15">
        <f t="shared" si="18"/>
        <v>4542824699</v>
      </c>
      <c r="BM93" s="15">
        <f t="shared" si="18"/>
        <v>19544000000</v>
      </c>
      <c r="BN93" s="15">
        <f t="shared" si="18"/>
        <v>0</v>
      </c>
      <c r="BO93" s="15">
        <f t="shared" si="18"/>
        <v>0</v>
      </c>
      <c r="BP93" s="15">
        <f t="shared" si="18"/>
        <v>10093038848</v>
      </c>
      <c r="BQ93" s="15">
        <f t="shared" si="18"/>
        <v>1593475664</v>
      </c>
      <c r="BR93" s="15">
        <f t="shared" si="17"/>
        <v>42456024632</v>
      </c>
    </row>
    <row r="94" spans="1:70" ht="75" hidden="1" x14ac:dyDescent="0.25">
      <c r="A94" s="1">
        <v>91</v>
      </c>
      <c r="B94" s="6" t="s">
        <v>28</v>
      </c>
      <c r="C94" s="7" t="s">
        <v>138</v>
      </c>
      <c r="D94" s="8" t="s">
        <v>139</v>
      </c>
      <c r="E94" s="9" t="s">
        <v>140</v>
      </c>
      <c r="F94" s="8" t="s">
        <v>141</v>
      </c>
      <c r="G94" s="10" t="s">
        <v>142</v>
      </c>
      <c r="H94" s="11" t="s">
        <v>143</v>
      </c>
      <c r="I94" s="11" t="s">
        <v>376</v>
      </c>
      <c r="J94" s="11" t="s">
        <v>376</v>
      </c>
      <c r="K94" s="11"/>
      <c r="L94" s="23">
        <v>0.98</v>
      </c>
      <c r="M94" s="23">
        <v>0.98</v>
      </c>
      <c r="N94" s="23"/>
      <c r="O94" s="19">
        <v>99</v>
      </c>
      <c r="P94" s="13" t="s">
        <v>387</v>
      </c>
      <c r="Q94" s="11" t="s">
        <v>388</v>
      </c>
      <c r="R94" s="11" t="s">
        <v>388</v>
      </c>
      <c r="S94" s="14">
        <v>26</v>
      </c>
      <c r="T94" s="14">
        <v>14</v>
      </c>
      <c r="U94" s="14"/>
      <c r="V94" s="8" t="s">
        <v>148</v>
      </c>
      <c r="W94" s="15"/>
      <c r="X94" s="15">
        <v>0</v>
      </c>
      <c r="Y94" s="15"/>
      <c r="Z94" s="15"/>
      <c r="AA94" s="15"/>
      <c r="AB94" s="435"/>
      <c r="AC94" s="15">
        <v>5487725160</v>
      </c>
      <c r="AD94" s="15">
        <f t="shared" si="12"/>
        <v>5487725160</v>
      </c>
      <c r="AE94" s="15"/>
      <c r="AF94" s="15"/>
      <c r="AG94" s="15"/>
      <c r="AH94" s="15"/>
      <c r="AI94" s="15"/>
      <c r="AJ94" s="15"/>
      <c r="AK94" s="15">
        <v>10389883477</v>
      </c>
      <c r="AL94" s="15">
        <f t="shared" si="13"/>
        <v>10389883477</v>
      </c>
      <c r="AM94" s="15">
        <v>325542700</v>
      </c>
      <c r="AN94" s="15"/>
      <c r="AO94" s="15"/>
      <c r="AP94" s="15"/>
      <c r="AQ94" s="15"/>
      <c r="AR94" s="15"/>
      <c r="AS94" s="15">
        <v>10000000000</v>
      </c>
      <c r="AT94" s="15">
        <f t="shared" si="14"/>
        <v>10325542700</v>
      </c>
      <c r="AU94" s="15"/>
      <c r="AV94" s="15"/>
      <c r="AW94" s="15"/>
      <c r="AX94" s="15"/>
      <c r="AY94" s="15"/>
      <c r="AZ94" s="15"/>
      <c r="BA94" s="15">
        <v>7000000000</v>
      </c>
      <c r="BB94" s="15">
        <f t="shared" si="15"/>
        <v>7000000000</v>
      </c>
      <c r="BC94" s="15"/>
      <c r="BD94" s="15"/>
      <c r="BE94" s="15"/>
      <c r="BF94" s="15"/>
      <c r="BG94" s="15"/>
      <c r="BH94" s="15"/>
      <c r="BI94" s="15"/>
      <c r="BJ94" s="15">
        <f t="shared" si="16"/>
        <v>0</v>
      </c>
      <c r="BK94" s="15">
        <f t="shared" si="18"/>
        <v>325542700</v>
      </c>
      <c r="BL94" s="15">
        <f t="shared" si="18"/>
        <v>0</v>
      </c>
      <c r="BM94" s="15">
        <f t="shared" si="18"/>
        <v>0</v>
      </c>
      <c r="BN94" s="15">
        <f t="shared" si="18"/>
        <v>0</v>
      </c>
      <c r="BO94" s="15">
        <f t="shared" si="18"/>
        <v>0</v>
      </c>
      <c r="BP94" s="15">
        <f t="shared" si="18"/>
        <v>0</v>
      </c>
      <c r="BQ94" s="15">
        <f t="shared" si="18"/>
        <v>32877608637</v>
      </c>
      <c r="BR94" s="15">
        <f t="shared" si="17"/>
        <v>33203151337</v>
      </c>
    </row>
    <row r="95" spans="1:70" ht="409.5" hidden="1" x14ac:dyDescent="0.25">
      <c r="A95" s="1">
        <v>92</v>
      </c>
      <c r="B95" s="6" t="s">
        <v>28</v>
      </c>
      <c r="C95" s="7" t="s">
        <v>138</v>
      </c>
      <c r="D95" s="8" t="s">
        <v>139</v>
      </c>
      <c r="E95" s="9" t="s">
        <v>140</v>
      </c>
      <c r="F95" s="8" t="s">
        <v>141</v>
      </c>
      <c r="G95" s="10" t="s">
        <v>142</v>
      </c>
      <c r="H95" s="11" t="s">
        <v>143</v>
      </c>
      <c r="I95" s="11" t="s">
        <v>376</v>
      </c>
      <c r="J95" s="11" t="s">
        <v>376</v>
      </c>
      <c r="K95" s="11"/>
      <c r="L95" s="23">
        <v>0.98</v>
      </c>
      <c r="M95" s="23">
        <v>0.98</v>
      </c>
      <c r="N95" s="23"/>
      <c r="O95" s="19">
        <v>100</v>
      </c>
      <c r="P95" s="13" t="s">
        <v>389</v>
      </c>
      <c r="Q95" s="8" t="s">
        <v>390</v>
      </c>
      <c r="R95" s="8" t="s">
        <v>390</v>
      </c>
      <c r="S95" s="14" t="s">
        <v>72</v>
      </c>
      <c r="T95" s="14">
        <v>400</v>
      </c>
      <c r="U95" s="31" t="s">
        <v>391</v>
      </c>
      <c r="V95" s="8" t="s">
        <v>148</v>
      </c>
      <c r="W95" s="15">
        <v>59269380</v>
      </c>
      <c r="X95" s="15">
        <v>11271848358</v>
      </c>
      <c r="Y95" s="15">
        <v>0</v>
      </c>
      <c r="Z95" s="15"/>
      <c r="AA95" s="15"/>
      <c r="AB95" s="435"/>
      <c r="AC95" s="15">
        <v>2250000000</v>
      </c>
      <c r="AD95" s="15">
        <f t="shared" si="12"/>
        <v>13581117738</v>
      </c>
      <c r="AE95" s="15"/>
      <c r="AF95" s="15">
        <f>9360503119-365235691</f>
        <v>8995267428</v>
      </c>
      <c r="AG95" s="15">
        <v>42231369000</v>
      </c>
      <c r="AH95" s="15"/>
      <c r="AI95" s="15"/>
      <c r="AJ95" s="15"/>
      <c r="AK95" s="15"/>
      <c r="AL95" s="15">
        <f t="shared" si="13"/>
        <v>51226636428</v>
      </c>
      <c r="AM95" s="15">
        <v>325542700</v>
      </c>
      <c r="AN95" s="15">
        <v>8318772546</v>
      </c>
      <c r="AO95" s="15"/>
      <c r="AP95" s="15"/>
      <c r="AQ95" s="15"/>
      <c r="AR95" s="15"/>
      <c r="AS95" s="15"/>
      <c r="AT95" s="15">
        <f t="shared" si="14"/>
        <v>8644315246</v>
      </c>
      <c r="AU95" s="15"/>
      <c r="AV95" s="15">
        <v>8568335722</v>
      </c>
      <c r="AW95" s="15"/>
      <c r="AX95" s="15"/>
      <c r="AY95" s="15"/>
      <c r="AZ95" s="15"/>
      <c r="BA95" s="15"/>
      <c r="BB95" s="15">
        <f t="shared" si="15"/>
        <v>8568335722</v>
      </c>
      <c r="BC95" s="15"/>
      <c r="BD95" s="15">
        <v>8825385794</v>
      </c>
      <c r="BE95" s="15"/>
      <c r="BF95" s="15"/>
      <c r="BG95" s="15"/>
      <c r="BH95" s="15"/>
      <c r="BI95" s="15"/>
      <c r="BJ95" s="15">
        <f t="shared" si="16"/>
        <v>8825385794</v>
      </c>
      <c r="BK95" s="15">
        <f t="shared" si="18"/>
        <v>384812080</v>
      </c>
      <c r="BL95" s="15">
        <f t="shared" si="18"/>
        <v>45979609848</v>
      </c>
      <c r="BM95" s="15">
        <f t="shared" si="18"/>
        <v>42231369000</v>
      </c>
      <c r="BN95" s="15">
        <f t="shared" si="18"/>
        <v>0</v>
      </c>
      <c r="BO95" s="15">
        <f t="shared" si="18"/>
        <v>0</v>
      </c>
      <c r="BP95" s="15">
        <f t="shared" si="18"/>
        <v>0</v>
      </c>
      <c r="BQ95" s="15">
        <f t="shared" si="18"/>
        <v>2250000000</v>
      </c>
      <c r="BR95" s="15">
        <f t="shared" si="17"/>
        <v>90845790928</v>
      </c>
    </row>
    <row r="96" spans="1:70" ht="75" hidden="1" x14ac:dyDescent="0.25">
      <c r="B96" s="6" t="s">
        <v>28</v>
      </c>
      <c r="C96" s="7" t="s">
        <v>138</v>
      </c>
      <c r="D96" s="8" t="s">
        <v>139</v>
      </c>
      <c r="E96" s="9" t="s">
        <v>140</v>
      </c>
      <c r="F96" s="8" t="s">
        <v>141</v>
      </c>
      <c r="G96" s="10" t="s">
        <v>142</v>
      </c>
      <c r="H96" s="11" t="s">
        <v>143</v>
      </c>
      <c r="I96" s="11" t="s">
        <v>376</v>
      </c>
      <c r="J96" s="11" t="s">
        <v>376</v>
      </c>
      <c r="K96" s="11"/>
      <c r="L96" s="23">
        <v>0.98</v>
      </c>
      <c r="M96" s="23">
        <v>0.98</v>
      </c>
      <c r="N96" s="23"/>
      <c r="O96" s="19">
        <v>102</v>
      </c>
      <c r="P96" s="13" t="s">
        <v>392</v>
      </c>
      <c r="Q96" s="11" t="s">
        <v>393</v>
      </c>
      <c r="R96" s="11" t="s">
        <v>393</v>
      </c>
      <c r="S96" s="21">
        <v>1035</v>
      </c>
      <c r="T96" s="21" t="s">
        <v>394</v>
      </c>
      <c r="U96" s="20"/>
      <c r="V96" s="8" t="s">
        <v>148</v>
      </c>
      <c r="W96" s="15"/>
      <c r="X96" s="15"/>
      <c r="Y96" s="15"/>
      <c r="Z96" s="15"/>
      <c r="AA96" s="15"/>
      <c r="AB96" s="435"/>
      <c r="AC96" s="15"/>
      <c r="AD96" s="15">
        <f t="shared" si="12"/>
        <v>0</v>
      </c>
      <c r="AE96" s="15"/>
      <c r="AF96" s="38">
        <v>365235691</v>
      </c>
      <c r="AG96" s="15"/>
      <c r="AH96" s="15"/>
      <c r="AI96" s="15"/>
      <c r="AJ96" s="15"/>
      <c r="AK96" s="15"/>
      <c r="AL96" s="15">
        <f t="shared" si="13"/>
        <v>365235691</v>
      </c>
      <c r="AM96" s="15">
        <v>325542700</v>
      </c>
      <c r="AN96" s="15"/>
      <c r="AO96" s="15"/>
      <c r="AP96" s="15"/>
      <c r="AQ96" s="15"/>
      <c r="AR96" s="15"/>
      <c r="AS96" s="15"/>
      <c r="AT96" s="15">
        <f t="shared" si="14"/>
        <v>325542700</v>
      </c>
      <c r="AU96" s="15"/>
      <c r="AV96" s="15"/>
      <c r="AW96" s="15"/>
      <c r="AX96" s="15"/>
      <c r="AY96" s="15"/>
      <c r="AZ96" s="15"/>
      <c r="BA96" s="15"/>
      <c r="BB96" s="15">
        <f t="shared" si="15"/>
        <v>0</v>
      </c>
      <c r="BC96" s="15"/>
      <c r="BD96" s="15"/>
      <c r="BE96" s="15"/>
      <c r="BF96" s="15"/>
      <c r="BG96" s="15"/>
      <c r="BH96" s="15"/>
      <c r="BI96" s="15"/>
      <c r="BJ96" s="15">
        <f t="shared" si="16"/>
        <v>0</v>
      </c>
      <c r="BK96" s="15">
        <f t="shared" si="18"/>
        <v>325542700</v>
      </c>
      <c r="BL96" s="15">
        <f t="shared" si="18"/>
        <v>365235691</v>
      </c>
      <c r="BM96" s="15">
        <f t="shared" si="18"/>
        <v>0</v>
      </c>
      <c r="BN96" s="15">
        <f t="shared" si="18"/>
        <v>0</v>
      </c>
      <c r="BO96" s="15">
        <f t="shared" si="18"/>
        <v>0</v>
      </c>
      <c r="BP96" s="15">
        <f t="shared" si="18"/>
        <v>0</v>
      </c>
      <c r="BQ96" s="15">
        <f t="shared" si="18"/>
        <v>0</v>
      </c>
      <c r="BR96" s="15">
        <f t="shared" si="17"/>
        <v>690778391</v>
      </c>
    </row>
    <row r="97" spans="1:70" ht="75" hidden="1" x14ac:dyDescent="0.25">
      <c r="A97" s="1">
        <v>93</v>
      </c>
      <c r="B97" s="6" t="s">
        <v>28</v>
      </c>
      <c r="C97" s="7" t="s">
        <v>138</v>
      </c>
      <c r="D97" s="8" t="s">
        <v>139</v>
      </c>
      <c r="E97" s="9" t="s">
        <v>140</v>
      </c>
      <c r="F97" s="8" t="s">
        <v>141</v>
      </c>
      <c r="G97" s="10" t="s">
        <v>142</v>
      </c>
      <c r="H97" s="11" t="s">
        <v>143</v>
      </c>
      <c r="I97" s="11" t="s">
        <v>376</v>
      </c>
      <c r="J97" s="11" t="s">
        <v>376</v>
      </c>
      <c r="K97" s="11"/>
      <c r="L97" s="23">
        <v>0.98</v>
      </c>
      <c r="M97" s="23">
        <v>0.98</v>
      </c>
      <c r="N97" s="23"/>
      <c r="O97" s="19">
        <v>103</v>
      </c>
      <c r="P97" s="13" t="s">
        <v>395</v>
      </c>
      <c r="Q97" s="11" t="s">
        <v>396</v>
      </c>
      <c r="R97" s="11" t="s">
        <v>396</v>
      </c>
      <c r="S97" s="14">
        <v>100</v>
      </c>
      <c r="T97" s="20">
        <v>1</v>
      </c>
      <c r="U97" s="20"/>
      <c r="V97" s="8" t="s">
        <v>148</v>
      </c>
      <c r="W97" s="15"/>
      <c r="X97" s="15"/>
      <c r="Y97" s="15"/>
      <c r="Z97" s="15"/>
      <c r="AA97" s="15"/>
      <c r="AB97" s="435"/>
      <c r="AC97" s="15"/>
      <c r="AD97" s="15">
        <f t="shared" si="12"/>
        <v>0</v>
      </c>
      <c r="AE97" s="15"/>
      <c r="AF97" s="15"/>
      <c r="AG97" s="15"/>
      <c r="AH97" s="15"/>
      <c r="AI97" s="15"/>
      <c r="AJ97" s="15"/>
      <c r="AK97" s="15"/>
      <c r="AL97" s="15">
        <f t="shared" si="13"/>
        <v>0</v>
      </c>
      <c r="AM97" s="15">
        <v>325542700</v>
      </c>
      <c r="AN97" s="15">
        <v>55000000</v>
      </c>
      <c r="AO97" s="15"/>
      <c r="AP97" s="15"/>
      <c r="AQ97" s="15"/>
      <c r="AR97" s="15"/>
      <c r="AS97" s="15"/>
      <c r="AT97" s="15">
        <f t="shared" si="14"/>
        <v>380542700</v>
      </c>
      <c r="AU97" s="15"/>
      <c r="AV97" s="15">
        <v>105000000</v>
      </c>
      <c r="AW97" s="15"/>
      <c r="AX97" s="15"/>
      <c r="AY97" s="15"/>
      <c r="AZ97" s="15"/>
      <c r="BA97" s="15"/>
      <c r="BB97" s="15">
        <f t="shared" si="15"/>
        <v>105000000</v>
      </c>
      <c r="BC97" s="15"/>
      <c r="BD97" s="15"/>
      <c r="BE97" s="15"/>
      <c r="BF97" s="15"/>
      <c r="BG97" s="15"/>
      <c r="BH97" s="15"/>
      <c r="BI97" s="15"/>
      <c r="BJ97" s="15">
        <f t="shared" si="16"/>
        <v>0</v>
      </c>
      <c r="BK97" s="15">
        <f t="shared" si="18"/>
        <v>325542700</v>
      </c>
      <c r="BL97" s="15">
        <f t="shared" si="18"/>
        <v>160000000</v>
      </c>
      <c r="BM97" s="15">
        <f t="shared" si="18"/>
        <v>0</v>
      </c>
      <c r="BN97" s="15">
        <f t="shared" si="18"/>
        <v>0</v>
      </c>
      <c r="BO97" s="15">
        <f t="shared" si="18"/>
        <v>0</v>
      </c>
      <c r="BP97" s="15">
        <f t="shared" si="18"/>
        <v>0</v>
      </c>
      <c r="BQ97" s="15">
        <f t="shared" si="18"/>
        <v>0</v>
      </c>
      <c r="BR97" s="15">
        <f t="shared" si="17"/>
        <v>485542700</v>
      </c>
    </row>
    <row r="98" spans="1:70" ht="105" hidden="1" x14ac:dyDescent="0.25">
      <c r="A98" s="1">
        <v>94</v>
      </c>
      <c r="B98" s="6" t="s">
        <v>28</v>
      </c>
      <c r="C98" s="7" t="s">
        <v>138</v>
      </c>
      <c r="D98" s="8" t="s">
        <v>139</v>
      </c>
      <c r="E98" s="9" t="s">
        <v>140</v>
      </c>
      <c r="F98" s="8" t="s">
        <v>141</v>
      </c>
      <c r="G98" s="10" t="s">
        <v>142</v>
      </c>
      <c r="H98" s="11" t="s">
        <v>143</v>
      </c>
      <c r="I98" s="11" t="s">
        <v>376</v>
      </c>
      <c r="J98" s="11" t="s">
        <v>376</v>
      </c>
      <c r="K98" s="11"/>
      <c r="L98" s="23">
        <v>0.98</v>
      </c>
      <c r="M98" s="23">
        <v>0.98</v>
      </c>
      <c r="N98" s="23"/>
      <c r="O98" s="19">
        <v>104</v>
      </c>
      <c r="P98" s="13" t="s">
        <v>397</v>
      </c>
      <c r="Q98" s="11" t="s">
        <v>398</v>
      </c>
      <c r="R98" s="11" t="s">
        <v>398</v>
      </c>
      <c r="S98" s="33">
        <v>1</v>
      </c>
      <c r="T98" s="20">
        <v>1</v>
      </c>
      <c r="U98" s="20"/>
      <c r="V98" s="8" t="s">
        <v>148</v>
      </c>
      <c r="W98" s="15">
        <v>6531416204</v>
      </c>
      <c r="X98" s="15">
        <v>2352585034</v>
      </c>
      <c r="Y98" s="15">
        <v>0</v>
      </c>
      <c r="Z98" s="15">
        <v>744174987015</v>
      </c>
      <c r="AA98" s="15"/>
      <c r="AB98" s="435"/>
      <c r="AC98" s="15"/>
      <c r="AD98" s="15">
        <f t="shared" si="12"/>
        <v>753058988253</v>
      </c>
      <c r="AE98" s="15">
        <v>1920000000</v>
      </c>
      <c r="AF98" s="15">
        <v>214431457</v>
      </c>
      <c r="AG98" s="15"/>
      <c r="AH98" s="15">
        <v>779725399968</v>
      </c>
      <c r="AI98" s="15"/>
      <c r="AJ98" s="15"/>
      <c r="AK98" s="15"/>
      <c r="AL98" s="15">
        <f t="shared" si="13"/>
        <v>781859831425</v>
      </c>
      <c r="AM98" s="15">
        <v>325542700</v>
      </c>
      <c r="AN98" s="15">
        <v>1086661036</v>
      </c>
      <c r="AO98" s="15"/>
      <c r="AP98" s="15">
        <v>808907556128</v>
      </c>
      <c r="AQ98" s="15"/>
      <c r="AR98" s="15"/>
      <c r="AS98" s="15"/>
      <c r="AT98" s="15">
        <f t="shared" si="14"/>
        <v>810319759864</v>
      </c>
      <c r="AU98" s="15">
        <v>424922637</v>
      </c>
      <c r="AV98" s="15">
        <v>682720018</v>
      </c>
      <c r="AW98" s="15"/>
      <c r="AX98" s="15">
        <v>834436075167</v>
      </c>
      <c r="AY98" s="15"/>
      <c r="AZ98" s="15"/>
      <c r="BA98" s="15"/>
      <c r="BB98" s="15">
        <f t="shared" si="15"/>
        <v>835543717822</v>
      </c>
      <c r="BC98" s="15">
        <v>2511900942</v>
      </c>
      <c r="BD98" s="15">
        <v>829480900</v>
      </c>
      <c r="BE98" s="15">
        <v>0</v>
      </c>
      <c r="BF98" s="15">
        <v>860000000000</v>
      </c>
      <c r="BG98" s="15"/>
      <c r="BH98" s="15"/>
      <c r="BI98" s="15"/>
      <c r="BJ98" s="15">
        <f t="shared" si="16"/>
        <v>863341381842</v>
      </c>
      <c r="BK98" s="15">
        <f t="shared" si="18"/>
        <v>11713782483</v>
      </c>
      <c r="BL98" s="15">
        <f t="shared" si="18"/>
        <v>5165878445</v>
      </c>
      <c r="BM98" s="15">
        <f t="shared" si="18"/>
        <v>0</v>
      </c>
      <c r="BN98" s="15">
        <f t="shared" si="18"/>
        <v>4027244018278</v>
      </c>
      <c r="BO98" s="15">
        <f t="shared" si="18"/>
        <v>0</v>
      </c>
      <c r="BP98" s="15">
        <f t="shared" si="18"/>
        <v>0</v>
      </c>
      <c r="BQ98" s="15">
        <f t="shared" si="18"/>
        <v>0</v>
      </c>
      <c r="BR98" s="15">
        <f t="shared" si="17"/>
        <v>4044123679206</v>
      </c>
    </row>
    <row r="99" spans="1:70" ht="165" hidden="1" x14ac:dyDescent="0.25">
      <c r="A99" s="1">
        <v>95</v>
      </c>
      <c r="B99" s="6" t="s">
        <v>28</v>
      </c>
      <c r="C99" s="7" t="s">
        <v>47</v>
      </c>
      <c r="D99" s="8" t="s">
        <v>48</v>
      </c>
      <c r="E99" s="9" t="s">
        <v>49</v>
      </c>
      <c r="F99" s="8" t="s">
        <v>50</v>
      </c>
      <c r="G99" s="7">
        <v>1500</v>
      </c>
      <c r="H99" s="11" t="s">
        <v>51</v>
      </c>
      <c r="I99" s="11" t="s">
        <v>399</v>
      </c>
      <c r="J99" s="11" t="s">
        <v>399</v>
      </c>
      <c r="K99" s="11"/>
      <c r="L99" s="23">
        <v>0.17</v>
      </c>
      <c r="M99" s="23">
        <v>0.15</v>
      </c>
      <c r="N99" s="23"/>
      <c r="O99" s="19">
        <v>105</v>
      </c>
      <c r="P99" s="13" t="s">
        <v>400</v>
      </c>
      <c r="Q99" s="11" t="s">
        <v>401</v>
      </c>
      <c r="R99" s="11" t="s">
        <v>401</v>
      </c>
      <c r="S99" s="14">
        <v>116</v>
      </c>
      <c r="T99" s="14">
        <v>116</v>
      </c>
      <c r="U99" s="14"/>
      <c r="V99" s="8" t="s">
        <v>59</v>
      </c>
      <c r="W99" s="15">
        <v>178453500</v>
      </c>
      <c r="X99" s="15"/>
      <c r="Y99" s="15"/>
      <c r="Z99" s="15"/>
      <c r="AA99" s="15"/>
      <c r="AB99" s="435"/>
      <c r="AC99" s="15"/>
      <c r="AD99" s="15">
        <f t="shared" si="12"/>
        <v>178453500</v>
      </c>
      <c r="AE99" s="15">
        <v>154000000</v>
      </c>
      <c r="AF99" s="15"/>
      <c r="AG99" s="15"/>
      <c r="AH99" s="15"/>
      <c r="AI99" s="15"/>
      <c r="AJ99" s="15"/>
      <c r="AK99" s="15"/>
      <c r="AL99" s="15">
        <f t="shared" si="13"/>
        <v>154000000</v>
      </c>
      <c r="AM99" s="15">
        <v>325542700</v>
      </c>
      <c r="AN99" s="15"/>
      <c r="AO99" s="15"/>
      <c r="AP99" s="15"/>
      <c r="AQ99" s="15"/>
      <c r="AR99" s="15"/>
      <c r="AS99" s="15"/>
      <c r="AT99" s="15">
        <f t="shared" si="14"/>
        <v>325542700</v>
      </c>
      <c r="AU99" s="15">
        <v>350000000</v>
      </c>
      <c r="AV99" s="15"/>
      <c r="AW99" s="15"/>
      <c r="AX99" s="15"/>
      <c r="AY99" s="15"/>
      <c r="AZ99" s="15"/>
      <c r="BA99" s="15"/>
      <c r="BB99" s="15">
        <f t="shared" si="15"/>
        <v>350000000</v>
      </c>
      <c r="BC99" s="15">
        <v>240000000</v>
      </c>
      <c r="BD99" s="15"/>
      <c r="BE99" s="15"/>
      <c r="BF99" s="15"/>
      <c r="BG99" s="15"/>
      <c r="BH99" s="15"/>
      <c r="BI99" s="15"/>
      <c r="BJ99" s="15">
        <f t="shared" si="16"/>
        <v>240000000</v>
      </c>
      <c r="BK99" s="15">
        <f t="shared" si="18"/>
        <v>1247996200</v>
      </c>
      <c r="BL99" s="15">
        <f t="shared" si="18"/>
        <v>0</v>
      </c>
      <c r="BM99" s="15">
        <f t="shared" si="18"/>
        <v>0</v>
      </c>
      <c r="BN99" s="15">
        <f t="shared" si="18"/>
        <v>0</v>
      </c>
      <c r="BO99" s="15">
        <f t="shared" si="18"/>
        <v>0</v>
      </c>
      <c r="BP99" s="15">
        <f t="shared" si="18"/>
        <v>0</v>
      </c>
      <c r="BQ99" s="15">
        <f t="shared" si="18"/>
        <v>0</v>
      </c>
      <c r="BR99" s="15">
        <f t="shared" si="17"/>
        <v>1247996200</v>
      </c>
    </row>
    <row r="100" spans="1:70" ht="150" hidden="1" x14ac:dyDescent="0.25">
      <c r="A100" s="1">
        <v>96</v>
      </c>
      <c r="B100" s="6" t="s">
        <v>28</v>
      </c>
      <c r="C100" s="7" t="s">
        <v>402</v>
      </c>
      <c r="D100" s="8" t="s">
        <v>403</v>
      </c>
      <c r="E100" s="9" t="s">
        <v>404</v>
      </c>
      <c r="F100" s="8" t="s">
        <v>405</v>
      </c>
      <c r="G100" s="10" t="s">
        <v>406</v>
      </c>
      <c r="H100" s="11" t="s">
        <v>407</v>
      </c>
      <c r="I100" s="11" t="s">
        <v>408</v>
      </c>
      <c r="J100" s="11" t="s">
        <v>408</v>
      </c>
      <c r="K100" s="11"/>
      <c r="L100" s="7">
        <v>150.1</v>
      </c>
      <c r="M100" s="7">
        <v>100</v>
      </c>
      <c r="N100" s="7"/>
      <c r="O100" s="12">
        <v>106</v>
      </c>
      <c r="P100" s="13" t="s">
        <v>409</v>
      </c>
      <c r="Q100" s="8" t="s">
        <v>410</v>
      </c>
      <c r="R100" s="8" t="s">
        <v>410</v>
      </c>
      <c r="S100" s="14">
        <v>4</v>
      </c>
      <c r="T100" s="14" t="s">
        <v>411</v>
      </c>
      <c r="U100" s="14"/>
      <c r="V100" s="8" t="s">
        <v>100</v>
      </c>
      <c r="W100" s="15"/>
      <c r="X100" s="15"/>
      <c r="Y100" s="15"/>
      <c r="Z100" s="15"/>
      <c r="AA100" s="15"/>
      <c r="AB100" s="435"/>
      <c r="AC100" s="15"/>
      <c r="AD100" s="15">
        <f t="shared" ref="AD100:AD127" si="19">SUM(W100:AC100)</f>
        <v>0</v>
      </c>
      <c r="AE100" s="15">
        <v>40000000</v>
      </c>
      <c r="AF100" s="15"/>
      <c r="AG100" s="15"/>
      <c r="AH100" s="15"/>
      <c r="AI100" s="15"/>
      <c r="AJ100" s="15"/>
      <c r="AK100" s="15"/>
      <c r="AL100" s="15">
        <f t="shared" ref="AL100:AL131" si="20">SUM(AE100:AK100)</f>
        <v>40000000</v>
      </c>
      <c r="AM100" s="15">
        <v>325542700</v>
      </c>
      <c r="AN100" s="15"/>
      <c r="AO100" s="15"/>
      <c r="AP100" s="15"/>
      <c r="AQ100" s="15"/>
      <c r="AR100" s="15"/>
      <c r="AS100" s="15"/>
      <c r="AT100" s="15">
        <f t="shared" si="14"/>
        <v>325542700</v>
      </c>
      <c r="AU100" s="15">
        <v>60000000</v>
      </c>
      <c r="AV100" s="15"/>
      <c r="AW100" s="15"/>
      <c r="AX100" s="15"/>
      <c r="AY100" s="15"/>
      <c r="AZ100" s="15"/>
      <c r="BA100" s="15"/>
      <c r="BB100" s="15">
        <f t="shared" si="15"/>
        <v>60000000</v>
      </c>
      <c r="BC100" s="15">
        <v>50000000</v>
      </c>
      <c r="BD100" s="15"/>
      <c r="BE100" s="15"/>
      <c r="BF100" s="15"/>
      <c r="BG100" s="15"/>
      <c r="BH100" s="15"/>
      <c r="BI100" s="15"/>
      <c r="BJ100" s="15">
        <f t="shared" si="16"/>
        <v>50000000</v>
      </c>
      <c r="BK100" s="15">
        <f t="shared" si="18"/>
        <v>475542700</v>
      </c>
      <c r="BL100" s="15">
        <f t="shared" si="18"/>
        <v>0</v>
      </c>
      <c r="BM100" s="15">
        <f t="shared" si="18"/>
        <v>0</v>
      </c>
      <c r="BN100" s="15">
        <f t="shared" si="18"/>
        <v>0</v>
      </c>
      <c r="BO100" s="15">
        <f t="shared" si="18"/>
        <v>0</v>
      </c>
      <c r="BP100" s="15">
        <f t="shared" si="18"/>
        <v>0</v>
      </c>
      <c r="BQ100" s="15">
        <f t="shared" si="18"/>
        <v>0</v>
      </c>
      <c r="BR100" s="15">
        <f t="shared" si="17"/>
        <v>475542700</v>
      </c>
    </row>
    <row r="101" spans="1:70" ht="120" hidden="1" x14ac:dyDescent="0.25">
      <c r="A101" s="1">
        <v>97</v>
      </c>
      <c r="B101" s="6" t="s">
        <v>28</v>
      </c>
      <c r="C101" s="7" t="s">
        <v>109</v>
      </c>
      <c r="D101" s="8" t="s">
        <v>110</v>
      </c>
      <c r="E101" s="9" t="s">
        <v>111</v>
      </c>
      <c r="F101" s="8" t="s">
        <v>112</v>
      </c>
      <c r="G101" s="7">
        <v>1604</v>
      </c>
      <c r="H101" s="11" t="s">
        <v>113</v>
      </c>
      <c r="I101" s="11" t="s">
        <v>412</v>
      </c>
      <c r="J101" s="11" t="s">
        <v>412</v>
      </c>
      <c r="K101" s="11"/>
      <c r="L101" s="7">
        <v>7500</v>
      </c>
      <c r="M101" s="7">
        <v>7750</v>
      </c>
      <c r="N101" s="7"/>
      <c r="O101" s="12">
        <v>107</v>
      </c>
      <c r="P101" s="13" t="s">
        <v>413</v>
      </c>
      <c r="Q101" s="8" t="s">
        <v>414</v>
      </c>
      <c r="R101" s="8" t="s">
        <v>414</v>
      </c>
      <c r="S101" s="14">
        <v>0</v>
      </c>
      <c r="T101" s="14">
        <v>4</v>
      </c>
      <c r="U101" s="14"/>
      <c r="V101" s="8" t="s">
        <v>118</v>
      </c>
      <c r="W101" s="15"/>
      <c r="X101" s="39">
        <v>200000000</v>
      </c>
      <c r="Y101" s="36"/>
      <c r="Z101" s="15"/>
      <c r="AA101" s="15"/>
      <c r="AB101" s="435"/>
      <c r="AC101" s="15"/>
      <c r="AD101" s="15">
        <f t="shared" si="19"/>
        <v>200000000</v>
      </c>
      <c r="AE101" s="15"/>
      <c r="AF101" s="39">
        <v>120000000</v>
      </c>
      <c r="AG101" s="15"/>
      <c r="AH101" s="15"/>
      <c r="AI101" s="15"/>
      <c r="AJ101" s="15"/>
      <c r="AK101" s="15"/>
      <c r="AL101" s="15">
        <f t="shared" si="20"/>
        <v>120000000</v>
      </c>
      <c r="AM101" s="36">
        <v>325542700</v>
      </c>
      <c r="AN101" s="15">
        <v>152000000</v>
      </c>
      <c r="AO101" s="15"/>
      <c r="AP101" s="15"/>
      <c r="AQ101" s="15"/>
      <c r="AR101" s="15"/>
      <c r="AS101" s="15"/>
      <c r="AT101" s="15">
        <f t="shared" si="14"/>
        <v>477542700</v>
      </c>
      <c r="AU101" s="15"/>
      <c r="AV101" s="15">
        <v>159600194</v>
      </c>
      <c r="AW101" s="15"/>
      <c r="AX101" s="15"/>
      <c r="AY101" s="36"/>
      <c r="AZ101" s="36"/>
      <c r="BA101" s="15"/>
      <c r="BB101" s="15">
        <f t="shared" si="15"/>
        <v>159600194</v>
      </c>
      <c r="BC101" s="15"/>
      <c r="BD101" s="15">
        <v>164387994</v>
      </c>
      <c r="BE101" s="15"/>
      <c r="BF101" s="15"/>
      <c r="BG101" s="15"/>
      <c r="BH101" s="15"/>
      <c r="BI101" s="36"/>
      <c r="BJ101" s="15">
        <f t="shared" si="16"/>
        <v>164387994</v>
      </c>
      <c r="BK101" s="15">
        <f t="shared" si="18"/>
        <v>325542700</v>
      </c>
      <c r="BL101" s="15">
        <f t="shared" si="18"/>
        <v>795988188</v>
      </c>
      <c r="BM101" s="15">
        <f t="shared" si="18"/>
        <v>0</v>
      </c>
      <c r="BN101" s="15">
        <f t="shared" si="18"/>
        <v>0</v>
      </c>
      <c r="BO101" s="15">
        <f t="shared" si="18"/>
        <v>0</v>
      </c>
      <c r="BP101" s="15">
        <f t="shared" si="18"/>
        <v>0</v>
      </c>
      <c r="BQ101" s="15">
        <f t="shared" si="18"/>
        <v>0</v>
      </c>
      <c r="BR101" s="15">
        <f t="shared" si="17"/>
        <v>1121530888</v>
      </c>
    </row>
    <row r="102" spans="1:70" ht="120" hidden="1" x14ac:dyDescent="0.25">
      <c r="A102" s="1">
        <v>98</v>
      </c>
      <c r="B102" s="6" t="s">
        <v>28</v>
      </c>
      <c r="C102" s="7" t="s">
        <v>109</v>
      </c>
      <c r="D102" s="8" t="s">
        <v>110</v>
      </c>
      <c r="E102" s="9" t="s">
        <v>126</v>
      </c>
      <c r="F102" s="8" t="s">
        <v>127</v>
      </c>
      <c r="G102" s="7">
        <v>1604</v>
      </c>
      <c r="H102" s="11" t="s">
        <v>113</v>
      </c>
      <c r="I102" s="11" t="s">
        <v>412</v>
      </c>
      <c r="J102" s="11" t="s">
        <v>412</v>
      </c>
      <c r="K102" s="11"/>
      <c r="L102" s="7">
        <v>7500</v>
      </c>
      <c r="M102" s="7">
        <v>7750</v>
      </c>
      <c r="N102" s="7"/>
      <c r="O102" s="12">
        <v>108</v>
      </c>
      <c r="P102" s="13" t="s">
        <v>415</v>
      </c>
      <c r="Q102" s="11" t="s">
        <v>416</v>
      </c>
      <c r="R102" s="11" t="s">
        <v>416</v>
      </c>
      <c r="S102" s="14">
        <v>104</v>
      </c>
      <c r="T102" s="14">
        <v>105</v>
      </c>
      <c r="U102" s="14"/>
      <c r="V102" s="8" t="s">
        <v>118</v>
      </c>
      <c r="W102" s="15"/>
      <c r="X102" s="15">
        <v>675777160</v>
      </c>
      <c r="Y102" s="15"/>
      <c r="Z102" s="15"/>
      <c r="AA102" s="15"/>
      <c r="AB102" s="435"/>
      <c r="AC102" s="15"/>
      <c r="AD102" s="15">
        <f t="shared" si="19"/>
        <v>675777160</v>
      </c>
      <c r="AE102" s="15"/>
      <c r="AF102" s="15">
        <v>1440000000</v>
      </c>
      <c r="AG102" s="15"/>
      <c r="AH102" s="15"/>
      <c r="AI102" s="15"/>
      <c r="AJ102" s="15"/>
      <c r="AK102" s="15"/>
      <c r="AL102" s="15">
        <f t="shared" si="20"/>
        <v>1440000000</v>
      </c>
      <c r="AM102" s="15">
        <v>325542700</v>
      </c>
      <c r="AN102" s="15">
        <v>1835000000</v>
      </c>
      <c r="AO102" s="15"/>
      <c r="AP102" s="15"/>
      <c r="AQ102" s="15"/>
      <c r="AR102" s="15"/>
      <c r="AS102" s="15"/>
      <c r="AT102" s="15">
        <f t="shared" si="14"/>
        <v>2160542700</v>
      </c>
      <c r="AU102" s="15"/>
      <c r="AV102" s="15">
        <v>1926749757</v>
      </c>
      <c r="AW102" s="15"/>
      <c r="AX102" s="15"/>
      <c r="AY102" s="15"/>
      <c r="AZ102" s="15"/>
      <c r="BA102" s="15"/>
      <c r="BB102" s="15">
        <f t="shared" si="15"/>
        <v>1926749757</v>
      </c>
      <c r="BC102" s="15"/>
      <c r="BD102" s="15">
        <v>1984552381</v>
      </c>
      <c r="BE102" s="15"/>
      <c r="BF102" s="15"/>
      <c r="BG102" s="15"/>
      <c r="BH102" s="15"/>
      <c r="BI102" s="15"/>
      <c r="BJ102" s="15">
        <f t="shared" si="16"/>
        <v>1984552381</v>
      </c>
      <c r="BK102" s="15">
        <f t="shared" si="18"/>
        <v>325542700</v>
      </c>
      <c r="BL102" s="15">
        <f t="shared" si="18"/>
        <v>7862079298</v>
      </c>
      <c r="BM102" s="15">
        <f t="shared" si="18"/>
        <v>0</v>
      </c>
      <c r="BN102" s="15">
        <f t="shared" si="18"/>
        <v>0</v>
      </c>
      <c r="BO102" s="15">
        <f t="shared" si="18"/>
        <v>0</v>
      </c>
      <c r="BP102" s="15">
        <f t="shared" si="18"/>
        <v>0</v>
      </c>
      <c r="BQ102" s="15">
        <f t="shared" si="18"/>
        <v>0</v>
      </c>
      <c r="BR102" s="15">
        <f t="shared" si="17"/>
        <v>8187621998</v>
      </c>
    </row>
    <row r="103" spans="1:70" ht="240" hidden="1" x14ac:dyDescent="0.25">
      <c r="A103" s="1">
        <v>99</v>
      </c>
      <c r="B103" s="6" t="s">
        <v>28</v>
      </c>
      <c r="C103" s="7" t="s">
        <v>109</v>
      </c>
      <c r="D103" s="8" t="s">
        <v>110</v>
      </c>
      <c r="E103" s="9" t="s">
        <v>126</v>
      </c>
      <c r="F103" s="8" t="s">
        <v>127</v>
      </c>
      <c r="G103" s="7">
        <v>1604</v>
      </c>
      <c r="H103" s="11" t="s">
        <v>113</v>
      </c>
      <c r="I103" s="11" t="s">
        <v>412</v>
      </c>
      <c r="J103" s="11" t="s">
        <v>412</v>
      </c>
      <c r="K103" s="11"/>
      <c r="L103" s="7">
        <v>7500</v>
      </c>
      <c r="M103" s="7">
        <v>7750</v>
      </c>
      <c r="N103" s="7"/>
      <c r="O103" s="12">
        <v>109</v>
      </c>
      <c r="P103" s="13" t="s">
        <v>417</v>
      </c>
      <c r="Q103" s="11" t="s">
        <v>418</v>
      </c>
      <c r="R103" s="30" t="s">
        <v>419</v>
      </c>
      <c r="S103" s="31">
        <v>600</v>
      </c>
      <c r="T103" s="31">
        <v>1200</v>
      </c>
      <c r="U103" s="30" t="s">
        <v>420</v>
      </c>
      <c r="V103" s="8" t="s">
        <v>118</v>
      </c>
      <c r="W103" s="15"/>
      <c r="X103" s="15">
        <v>1147664595</v>
      </c>
      <c r="Y103" s="15"/>
      <c r="Z103" s="15"/>
      <c r="AA103" s="15"/>
      <c r="AB103" s="435"/>
      <c r="AC103" s="15"/>
      <c r="AD103" s="15">
        <f t="shared" si="19"/>
        <v>1147664595</v>
      </c>
      <c r="AE103" s="15"/>
      <c r="AF103" s="15">
        <v>3070000000</v>
      </c>
      <c r="AG103" s="15"/>
      <c r="AH103" s="15"/>
      <c r="AI103" s="15"/>
      <c r="AJ103" s="15"/>
      <c r="AK103" s="15"/>
      <c r="AL103" s="15">
        <f t="shared" si="20"/>
        <v>3070000000</v>
      </c>
      <c r="AM103" s="15">
        <v>325542700</v>
      </c>
      <c r="AN103" s="15">
        <v>2704739160</v>
      </c>
      <c r="AO103" s="15"/>
      <c r="AP103" s="15"/>
      <c r="AQ103" s="15"/>
      <c r="AR103" s="15"/>
      <c r="AS103" s="15"/>
      <c r="AT103" s="15">
        <f t="shared" si="14"/>
        <v>3030281860</v>
      </c>
      <c r="AU103" s="15"/>
      <c r="AV103" s="15">
        <v>2839976664</v>
      </c>
      <c r="AW103" s="15"/>
      <c r="AX103" s="15"/>
      <c r="AY103" s="15"/>
      <c r="AZ103" s="15"/>
      <c r="BA103" s="15"/>
      <c r="BB103" s="15">
        <f t="shared" si="15"/>
        <v>2839976664</v>
      </c>
      <c r="BC103" s="15"/>
      <c r="BD103" s="15">
        <v>2925175233</v>
      </c>
      <c r="BE103" s="15"/>
      <c r="BF103" s="15"/>
      <c r="BG103" s="15"/>
      <c r="BH103" s="15"/>
      <c r="BI103" s="15"/>
      <c r="BJ103" s="15">
        <f t="shared" si="16"/>
        <v>2925175233</v>
      </c>
      <c r="BK103" s="15">
        <f t="shared" si="18"/>
        <v>325542700</v>
      </c>
      <c r="BL103" s="15">
        <f t="shared" si="18"/>
        <v>12687555652</v>
      </c>
      <c r="BM103" s="15">
        <f t="shared" si="18"/>
        <v>0</v>
      </c>
      <c r="BN103" s="15">
        <f t="shared" si="18"/>
        <v>0</v>
      </c>
      <c r="BO103" s="15">
        <f t="shared" si="18"/>
        <v>0</v>
      </c>
      <c r="BP103" s="15">
        <f t="shared" si="18"/>
        <v>0</v>
      </c>
      <c r="BQ103" s="15">
        <f t="shared" si="18"/>
        <v>0</v>
      </c>
      <c r="BR103" s="15">
        <f t="shared" si="17"/>
        <v>13013098352</v>
      </c>
    </row>
    <row r="104" spans="1:70" ht="120" hidden="1" x14ac:dyDescent="0.25">
      <c r="A104" s="1">
        <v>100</v>
      </c>
      <c r="B104" s="6" t="s">
        <v>28</v>
      </c>
      <c r="C104" s="7" t="s">
        <v>109</v>
      </c>
      <c r="D104" s="8" t="s">
        <v>110</v>
      </c>
      <c r="E104" s="9" t="s">
        <v>126</v>
      </c>
      <c r="F104" s="8" t="s">
        <v>127</v>
      </c>
      <c r="G104" s="7">
        <v>1604</v>
      </c>
      <c r="H104" s="11" t="s">
        <v>113</v>
      </c>
      <c r="I104" s="11" t="s">
        <v>412</v>
      </c>
      <c r="J104" s="11" t="s">
        <v>412</v>
      </c>
      <c r="K104" s="11"/>
      <c r="L104" s="7">
        <v>7500</v>
      </c>
      <c r="M104" s="7">
        <v>7750</v>
      </c>
      <c r="N104" s="7"/>
      <c r="O104" s="12">
        <v>110</v>
      </c>
      <c r="P104" s="13" t="s">
        <v>421</v>
      </c>
      <c r="Q104" s="8" t="s">
        <v>422</v>
      </c>
      <c r="R104" s="8" t="s">
        <v>422</v>
      </c>
      <c r="S104" s="14">
        <v>4</v>
      </c>
      <c r="T104" s="14">
        <v>3</v>
      </c>
      <c r="U104" s="14"/>
      <c r="V104" s="8" t="s">
        <v>118</v>
      </c>
      <c r="W104" s="15"/>
      <c r="X104" s="15">
        <v>53600000</v>
      </c>
      <c r="Y104" s="15"/>
      <c r="Z104" s="15"/>
      <c r="AA104" s="15"/>
      <c r="AB104" s="435"/>
      <c r="AC104" s="15">
        <v>246362654</v>
      </c>
      <c r="AD104" s="15">
        <f t="shared" si="19"/>
        <v>299962654</v>
      </c>
      <c r="AE104" s="15"/>
      <c r="AF104" s="15">
        <v>1060000000</v>
      </c>
      <c r="AG104" s="15"/>
      <c r="AH104" s="15"/>
      <c r="AI104" s="15"/>
      <c r="AJ104" s="15"/>
      <c r="AK104" s="15"/>
      <c r="AL104" s="15">
        <f t="shared" si="20"/>
        <v>1060000000</v>
      </c>
      <c r="AM104" s="15">
        <v>325542700</v>
      </c>
      <c r="AN104" s="15">
        <v>713999500</v>
      </c>
      <c r="AO104" s="15"/>
      <c r="AP104" s="15"/>
      <c r="AQ104" s="15"/>
      <c r="AR104" s="15"/>
      <c r="AS104" s="15"/>
      <c r="AT104" s="15">
        <f t="shared" si="14"/>
        <v>1039542200</v>
      </c>
      <c r="AU104" s="15"/>
      <c r="AV104" s="15">
        <v>749699447</v>
      </c>
      <c r="AW104" s="15"/>
      <c r="AX104" s="15"/>
      <c r="AY104" s="15"/>
      <c r="AZ104" s="15"/>
      <c r="BA104" s="15"/>
      <c r="BB104" s="15">
        <f t="shared" si="15"/>
        <v>749699447</v>
      </c>
      <c r="BC104" s="15"/>
      <c r="BD104" s="15">
        <v>772190362</v>
      </c>
      <c r="BE104" s="15"/>
      <c r="BF104" s="15"/>
      <c r="BG104" s="15"/>
      <c r="BH104" s="15"/>
      <c r="BI104" s="15"/>
      <c r="BJ104" s="15">
        <f t="shared" si="16"/>
        <v>772190362</v>
      </c>
      <c r="BK104" s="15">
        <f t="shared" si="18"/>
        <v>325542700</v>
      </c>
      <c r="BL104" s="15">
        <f t="shared" si="18"/>
        <v>3349489309</v>
      </c>
      <c r="BM104" s="15">
        <f t="shared" si="18"/>
        <v>0</v>
      </c>
      <c r="BN104" s="15">
        <f t="shared" si="18"/>
        <v>0</v>
      </c>
      <c r="BO104" s="15">
        <f t="shared" si="18"/>
        <v>0</v>
      </c>
      <c r="BP104" s="15">
        <f t="shared" si="18"/>
        <v>0</v>
      </c>
      <c r="BQ104" s="15">
        <f t="shared" si="18"/>
        <v>246362654</v>
      </c>
      <c r="BR104" s="15">
        <f t="shared" si="17"/>
        <v>3921394663</v>
      </c>
    </row>
    <row r="105" spans="1:70" ht="120" hidden="1" x14ac:dyDescent="0.25">
      <c r="A105" s="1">
        <v>101</v>
      </c>
      <c r="B105" s="6" t="s">
        <v>28</v>
      </c>
      <c r="C105" s="7" t="s">
        <v>109</v>
      </c>
      <c r="D105" s="8" t="s">
        <v>110</v>
      </c>
      <c r="E105" s="9" t="s">
        <v>111</v>
      </c>
      <c r="F105" s="8" t="s">
        <v>112</v>
      </c>
      <c r="G105" s="7">
        <v>1604</v>
      </c>
      <c r="H105" s="11" t="s">
        <v>113</v>
      </c>
      <c r="I105" s="11" t="s">
        <v>412</v>
      </c>
      <c r="J105" s="11" t="s">
        <v>412</v>
      </c>
      <c r="K105" s="11"/>
      <c r="L105" s="7">
        <v>7500</v>
      </c>
      <c r="M105" s="7">
        <v>7750</v>
      </c>
      <c r="N105" s="7"/>
      <c r="O105" s="12">
        <v>111</v>
      </c>
      <c r="P105" s="13" t="s">
        <v>423</v>
      </c>
      <c r="Q105" s="8" t="s">
        <v>424</v>
      </c>
      <c r="R105" s="8" t="s">
        <v>424</v>
      </c>
      <c r="S105" s="14">
        <v>580</v>
      </c>
      <c r="T105" s="14">
        <v>600</v>
      </c>
      <c r="U105" s="14"/>
      <c r="V105" s="8" t="s">
        <v>118</v>
      </c>
      <c r="W105" s="15"/>
      <c r="X105" s="15">
        <v>2626668032</v>
      </c>
      <c r="Y105" s="15"/>
      <c r="Z105" s="15"/>
      <c r="AA105" s="15"/>
      <c r="AB105" s="435"/>
      <c r="AC105" s="15"/>
      <c r="AD105" s="15">
        <f t="shared" si="19"/>
        <v>2626668032</v>
      </c>
      <c r="AE105" s="15"/>
      <c r="AF105" s="15">
        <v>5800000000</v>
      </c>
      <c r="AG105" s="15"/>
      <c r="AH105" s="15"/>
      <c r="AI105" s="15"/>
      <c r="AJ105" s="15"/>
      <c r="AK105" s="15"/>
      <c r="AL105" s="15">
        <f t="shared" si="20"/>
        <v>5800000000</v>
      </c>
      <c r="AM105" s="15">
        <v>325542700</v>
      </c>
      <c r="AN105" s="15">
        <v>1588999650</v>
      </c>
      <c r="AO105" s="15"/>
      <c r="AP105" s="15"/>
      <c r="AQ105" s="15"/>
      <c r="AR105" s="15"/>
      <c r="AS105" s="15"/>
      <c r="AT105" s="15">
        <f t="shared" si="14"/>
        <v>1914542350</v>
      </c>
      <c r="AU105" s="15"/>
      <c r="AV105" s="15">
        <v>1668449369</v>
      </c>
      <c r="AW105" s="15"/>
      <c r="AX105" s="15"/>
      <c r="AY105" s="15"/>
      <c r="AZ105" s="15"/>
      <c r="BA105" s="15"/>
      <c r="BB105" s="15">
        <f t="shared" si="15"/>
        <v>1668449369</v>
      </c>
      <c r="BC105" s="15"/>
      <c r="BD105" s="15">
        <v>1718502974</v>
      </c>
      <c r="BE105" s="15"/>
      <c r="BF105" s="15"/>
      <c r="BG105" s="15"/>
      <c r="BH105" s="15"/>
      <c r="BI105" s="15"/>
      <c r="BJ105" s="15">
        <f t="shared" si="16"/>
        <v>1718502974</v>
      </c>
      <c r="BK105" s="15">
        <f t="shared" si="18"/>
        <v>325542700</v>
      </c>
      <c r="BL105" s="15">
        <f t="shared" si="18"/>
        <v>13402620025</v>
      </c>
      <c r="BM105" s="15">
        <f t="shared" si="18"/>
        <v>0</v>
      </c>
      <c r="BN105" s="15">
        <f t="shared" si="18"/>
        <v>0</v>
      </c>
      <c r="BO105" s="15">
        <f t="shared" si="18"/>
        <v>0</v>
      </c>
      <c r="BP105" s="15">
        <f t="shared" si="18"/>
        <v>0</v>
      </c>
      <c r="BQ105" s="15">
        <f t="shared" si="18"/>
        <v>0</v>
      </c>
      <c r="BR105" s="15">
        <f t="shared" si="17"/>
        <v>13728162725</v>
      </c>
    </row>
    <row r="106" spans="1:70" ht="409.5" hidden="1" x14ac:dyDescent="0.25">
      <c r="A106" s="1">
        <v>102</v>
      </c>
      <c r="B106" s="6" t="s">
        <v>28</v>
      </c>
      <c r="C106" s="7" t="s">
        <v>138</v>
      </c>
      <c r="D106" s="8" t="s">
        <v>139</v>
      </c>
      <c r="E106" s="9" t="s">
        <v>179</v>
      </c>
      <c r="F106" s="8" t="s">
        <v>180</v>
      </c>
      <c r="G106" s="10" t="s">
        <v>142</v>
      </c>
      <c r="H106" s="11" t="s">
        <v>143</v>
      </c>
      <c r="I106" s="11" t="s">
        <v>425</v>
      </c>
      <c r="J106" s="11" t="s">
        <v>425</v>
      </c>
      <c r="K106" s="11"/>
      <c r="L106" s="23">
        <v>0.40899999999999997</v>
      </c>
      <c r="M106" s="23">
        <v>0.48</v>
      </c>
      <c r="N106" s="23"/>
      <c r="O106" s="19">
        <v>112</v>
      </c>
      <c r="P106" s="13" t="s">
        <v>426</v>
      </c>
      <c r="Q106" s="11" t="s">
        <v>427</v>
      </c>
      <c r="R106" s="30" t="s">
        <v>428</v>
      </c>
      <c r="S106" s="31">
        <v>125</v>
      </c>
      <c r="T106" s="31">
        <v>240</v>
      </c>
      <c r="U106" s="31" t="s">
        <v>429</v>
      </c>
      <c r="V106" s="8" t="s">
        <v>148</v>
      </c>
      <c r="W106" s="15"/>
      <c r="X106" s="15"/>
      <c r="Y106" s="15"/>
      <c r="Z106" s="15">
        <v>166257600</v>
      </c>
      <c r="AA106" s="15"/>
      <c r="AB106" s="435"/>
      <c r="AC106" s="15"/>
      <c r="AD106" s="15">
        <f t="shared" si="19"/>
        <v>166257600</v>
      </c>
      <c r="AE106" s="15"/>
      <c r="AF106" s="15">
        <v>200000000</v>
      </c>
      <c r="AG106" s="15"/>
      <c r="AH106" s="15"/>
      <c r="AI106" s="15"/>
      <c r="AJ106" s="15"/>
      <c r="AK106" s="15"/>
      <c r="AL106" s="15">
        <f t="shared" si="20"/>
        <v>200000000</v>
      </c>
      <c r="AM106" s="15">
        <v>325542700</v>
      </c>
      <c r="AN106" s="15"/>
      <c r="AO106" s="15"/>
      <c r="AP106" s="15">
        <v>300000000</v>
      </c>
      <c r="AQ106" s="15"/>
      <c r="AR106" s="15"/>
      <c r="AS106" s="15"/>
      <c r="AT106" s="15">
        <f t="shared" si="14"/>
        <v>625542700</v>
      </c>
      <c r="AU106" s="15"/>
      <c r="AV106" s="15"/>
      <c r="AW106" s="15"/>
      <c r="AX106" s="15">
        <v>255438769</v>
      </c>
      <c r="AY106" s="15"/>
      <c r="AZ106" s="15">
        <v>300000000</v>
      </c>
      <c r="BA106" s="15"/>
      <c r="BB106" s="15">
        <f t="shared" si="15"/>
        <v>555438769</v>
      </c>
      <c r="BC106" s="15"/>
      <c r="BD106" s="15"/>
      <c r="BE106" s="15"/>
      <c r="BF106" s="15"/>
      <c r="BG106" s="15"/>
      <c r="BH106" s="15"/>
      <c r="BI106" s="15"/>
      <c r="BJ106" s="15">
        <f t="shared" si="16"/>
        <v>0</v>
      </c>
      <c r="BK106" s="15">
        <f t="shared" si="18"/>
        <v>325542700</v>
      </c>
      <c r="BL106" s="15">
        <f t="shared" si="18"/>
        <v>200000000</v>
      </c>
      <c r="BM106" s="15">
        <f t="shared" si="18"/>
        <v>0</v>
      </c>
      <c r="BN106" s="15">
        <f t="shared" si="18"/>
        <v>721696369</v>
      </c>
      <c r="BO106" s="15">
        <f t="shared" si="18"/>
        <v>0</v>
      </c>
      <c r="BP106" s="15">
        <f t="shared" si="18"/>
        <v>300000000</v>
      </c>
      <c r="BQ106" s="15">
        <f t="shared" si="18"/>
        <v>0</v>
      </c>
      <c r="BR106" s="15">
        <f t="shared" si="17"/>
        <v>1547239069</v>
      </c>
    </row>
    <row r="107" spans="1:70" ht="90" hidden="1" x14ac:dyDescent="0.25">
      <c r="A107" s="1">
        <v>103</v>
      </c>
      <c r="B107" s="6" t="s">
        <v>28</v>
      </c>
      <c r="C107" s="7" t="s">
        <v>138</v>
      </c>
      <c r="D107" s="8" t="s">
        <v>139</v>
      </c>
      <c r="E107" s="9" t="s">
        <v>179</v>
      </c>
      <c r="F107" s="8" t="s">
        <v>180</v>
      </c>
      <c r="G107" s="10" t="s">
        <v>142</v>
      </c>
      <c r="H107" s="11" t="s">
        <v>143</v>
      </c>
      <c r="I107" s="11" t="s">
        <v>425</v>
      </c>
      <c r="J107" s="11" t="s">
        <v>425</v>
      </c>
      <c r="K107" s="11"/>
      <c r="L107" s="23">
        <v>0.40899999999999997</v>
      </c>
      <c r="M107" s="23">
        <v>0.48</v>
      </c>
      <c r="N107" s="23"/>
      <c r="O107" s="19">
        <v>114</v>
      </c>
      <c r="P107" s="13" t="s">
        <v>430</v>
      </c>
      <c r="Q107" s="11" t="s">
        <v>431</v>
      </c>
      <c r="R107" s="11" t="s">
        <v>431</v>
      </c>
      <c r="S107" s="14">
        <v>5662</v>
      </c>
      <c r="T107" s="14">
        <v>20000</v>
      </c>
      <c r="U107" s="14"/>
      <c r="V107" s="8" t="s">
        <v>148</v>
      </c>
      <c r="W107" s="15">
        <v>6064216815</v>
      </c>
      <c r="X107" s="15">
        <v>12893301424</v>
      </c>
      <c r="Y107" s="15">
        <v>0</v>
      </c>
      <c r="Z107" s="15"/>
      <c r="AA107" s="15"/>
      <c r="AB107" s="435"/>
      <c r="AC107" s="15">
        <v>3940989300</v>
      </c>
      <c r="AD107" s="15">
        <f t="shared" si="19"/>
        <v>22898507539</v>
      </c>
      <c r="AE107" s="15"/>
      <c r="AF107" s="15"/>
      <c r="AG107" s="15"/>
      <c r="AH107" s="15"/>
      <c r="AI107" s="15"/>
      <c r="AJ107" s="15"/>
      <c r="AK107" s="15">
        <v>6157558155</v>
      </c>
      <c r="AL107" s="15">
        <f t="shared" si="20"/>
        <v>6157558155</v>
      </c>
      <c r="AM107" s="15">
        <v>325542700</v>
      </c>
      <c r="AN107" s="15">
        <v>500000000</v>
      </c>
      <c r="AO107" s="15"/>
      <c r="AP107" s="15"/>
      <c r="AQ107" s="15"/>
      <c r="AR107" s="15"/>
      <c r="AS107" s="15">
        <v>2500000000</v>
      </c>
      <c r="AT107" s="15">
        <f t="shared" si="14"/>
        <v>3325542700</v>
      </c>
      <c r="AU107" s="15"/>
      <c r="AV107" s="15">
        <v>500000000</v>
      </c>
      <c r="AW107" s="15"/>
      <c r="AX107" s="15"/>
      <c r="AY107" s="15"/>
      <c r="AZ107" s="15"/>
      <c r="BA107" s="15">
        <v>2500000000</v>
      </c>
      <c r="BB107" s="15">
        <f t="shared" si="15"/>
        <v>3000000000</v>
      </c>
      <c r="BC107" s="15"/>
      <c r="BD107" s="15">
        <v>500000000</v>
      </c>
      <c r="BE107" s="15"/>
      <c r="BF107" s="15"/>
      <c r="BG107" s="15"/>
      <c r="BH107" s="15"/>
      <c r="BI107" s="15">
        <v>2500000000</v>
      </c>
      <c r="BJ107" s="15">
        <f t="shared" si="16"/>
        <v>3000000000</v>
      </c>
      <c r="BK107" s="15">
        <f t="shared" si="18"/>
        <v>6389759515</v>
      </c>
      <c r="BL107" s="15">
        <f t="shared" si="18"/>
        <v>14393301424</v>
      </c>
      <c r="BM107" s="15">
        <f t="shared" si="18"/>
        <v>0</v>
      </c>
      <c r="BN107" s="15">
        <f t="shared" si="18"/>
        <v>0</v>
      </c>
      <c r="BO107" s="15">
        <f t="shared" si="18"/>
        <v>0</v>
      </c>
      <c r="BP107" s="15">
        <f t="shared" si="18"/>
        <v>0</v>
      </c>
      <c r="BQ107" s="15">
        <f t="shared" si="18"/>
        <v>17598547455</v>
      </c>
      <c r="BR107" s="15">
        <f t="shared" si="17"/>
        <v>38381608394</v>
      </c>
    </row>
    <row r="108" spans="1:70" ht="105" hidden="1" x14ac:dyDescent="0.25">
      <c r="A108" s="1">
        <v>104</v>
      </c>
      <c r="B108" s="6" t="s">
        <v>28</v>
      </c>
      <c r="C108" s="7" t="s">
        <v>29</v>
      </c>
      <c r="D108" s="8" t="s">
        <v>30</v>
      </c>
      <c r="E108" s="9" t="s">
        <v>31</v>
      </c>
      <c r="F108" s="8" t="s">
        <v>32</v>
      </c>
      <c r="G108" s="10" t="s">
        <v>33</v>
      </c>
      <c r="H108" s="11" t="s">
        <v>34</v>
      </c>
      <c r="I108" s="11" t="s">
        <v>432</v>
      </c>
      <c r="J108" s="11" t="s">
        <v>432</v>
      </c>
      <c r="K108" s="11"/>
      <c r="L108" s="23">
        <v>0.18</v>
      </c>
      <c r="M108" s="132"/>
      <c r="N108" s="132" t="s">
        <v>1757</v>
      </c>
      <c r="O108" s="127">
        <v>116</v>
      </c>
      <c r="P108" s="13" t="s">
        <v>433</v>
      </c>
      <c r="Q108" s="11" t="s">
        <v>434</v>
      </c>
      <c r="R108" s="11" t="s">
        <v>434</v>
      </c>
      <c r="S108" s="14">
        <v>37</v>
      </c>
      <c r="T108" s="134"/>
      <c r="U108" s="14"/>
      <c r="V108" s="8" t="s">
        <v>38</v>
      </c>
      <c r="W108" s="15"/>
      <c r="X108" s="15"/>
      <c r="Y108" s="15"/>
      <c r="Z108" s="15">
        <v>1005100000</v>
      </c>
      <c r="AA108" s="15"/>
      <c r="AB108" s="435"/>
      <c r="AC108" s="15"/>
      <c r="AD108" s="15">
        <f t="shared" si="19"/>
        <v>1005100000</v>
      </c>
      <c r="AE108" s="15"/>
      <c r="AF108" s="15"/>
      <c r="AG108" s="15"/>
      <c r="AH108" s="15">
        <v>925716769</v>
      </c>
      <c r="AI108" s="15"/>
      <c r="AJ108" s="15"/>
      <c r="AK108" s="15"/>
      <c r="AL108" s="15">
        <f t="shared" si="20"/>
        <v>925716769</v>
      </c>
      <c r="AM108" s="16">
        <v>325542700</v>
      </c>
      <c r="AN108" s="15"/>
      <c r="AO108" s="15"/>
      <c r="AP108" s="15">
        <v>600000000</v>
      </c>
      <c r="AQ108" s="15"/>
      <c r="AR108" s="15"/>
      <c r="AS108" s="15"/>
      <c r="AT108" s="15">
        <f t="shared" si="14"/>
        <v>925542700</v>
      </c>
      <c r="AU108" s="17"/>
      <c r="AV108" s="15"/>
      <c r="AW108" s="15"/>
      <c r="AX108" s="15">
        <v>800000000</v>
      </c>
      <c r="AY108" s="15"/>
      <c r="AZ108" s="15"/>
      <c r="BA108" s="15"/>
      <c r="BB108" s="15">
        <f t="shared" si="15"/>
        <v>800000000</v>
      </c>
      <c r="BC108" s="16"/>
      <c r="BD108" s="16"/>
      <c r="BE108" s="16"/>
      <c r="BF108" s="16">
        <v>800000000</v>
      </c>
      <c r="BG108" s="16"/>
      <c r="BH108" s="16"/>
      <c r="BI108" s="16"/>
      <c r="BJ108" s="15">
        <f t="shared" si="16"/>
        <v>800000000</v>
      </c>
      <c r="BK108" s="15">
        <f t="shared" si="18"/>
        <v>325542700</v>
      </c>
      <c r="BL108" s="15">
        <f t="shared" si="18"/>
        <v>0</v>
      </c>
      <c r="BM108" s="15">
        <f t="shared" si="18"/>
        <v>0</v>
      </c>
      <c r="BN108" s="15">
        <f t="shared" si="18"/>
        <v>4130816769</v>
      </c>
      <c r="BO108" s="15">
        <f t="shared" si="18"/>
        <v>0</v>
      </c>
      <c r="BP108" s="15">
        <f t="shared" si="18"/>
        <v>0</v>
      </c>
      <c r="BQ108" s="15">
        <f t="shared" si="18"/>
        <v>0</v>
      </c>
      <c r="BR108" s="15">
        <f t="shared" si="17"/>
        <v>4456359469</v>
      </c>
    </row>
    <row r="109" spans="1:70" ht="165" hidden="1" x14ac:dyDescent="0.25">
      <c r="A109" s="1">
        <v>105</v>
      </c>
      <c r="B109" s="6" t="s">
        <v>28</v>
      </c>
      <c r="C109" s="7" t="s">
        <v>92</v>
      </c>
      <c r="D109" s="8" t="s">
        <v>93</v>
      </c>
      <c r="E109" s="9" t="s">
        <v>94</v>
      </c>
      <c r="F109" s="8" t="s">
        <v>95</v>
      </c>
      <c r="G109" s="7">
        <v>1603</v>
      </c>
      <c r="H109" s="11" t="s">
        <v>96</v>
      </c>
      <c r="I109" s="11" t="s">
        <v>435</v>
      </c>
      <c r="J109" s="11" t="s">
        <v>435</v>
      </c>
      <c r="K109" s="11"/>
      <c r="L109" s="23">
        <v>0.52</v>
      </c>
      <c r="M109" s="23">
        <v>0.8</v>
      </c>
      <c r="N109" s="23"/>
      <c r="O109" s="19">
        <v>117</v>
      </c>
      <c r="P109" s="13" t="s">
        <v>436</v>
      </c>
      <c r="Q109" s="11" t="s">
        <v>437</v>
      </c>
      <c r="R109" s="22" t="s">
        <v>438</v>
      </c>
      <c r="S109" s="31">
        <v>15</v>
      </c>
      <c r="T109" s="31" t="s">
        <v>439</v>
      </c>
      <c r="U109" s="31" t="s">
        <v>440</v>
      </c>
      <c r="V109" s="8" t="s">
        <v>100</v>
      </c>
      <c r="W109" s="15"/>
      <c r="X109" s="15">
        <v>450000000</v>
      </c>
      <c r="Y109" s="15"/>
      <c r="Z109" s="15"/>
      <c r="AA109" s="15"/>
      <c r="AB109" s="435"/>
      <c r="AC109" s="15"/>
      <c r="AD109" s="15">
        <f t="shared" si="19"/>
        <v>450000000</v>
      </c>
      <c r="AE109" s="15"/>
      <c r="AF109" s="15">
        <v>600000000</v>
      </c>
      <c r="AG109" s="15"/>
      <c r="AH109" s="15"/>
      <c r="AI109" s="15"/>
      <c r="AJ109" s="15"/>
      <c r="AK109" s="15"/>
      <c r="AL109" s="15">
        <f t="shared" si="20"/>
        <v>600000000</v>
      </c>
      <c r="AM109" s="15">
        <v>325542700</v>
      </c>
      <c r="AN109" s="15">
        <v>600000000</v>
      </c>
      <c r="AO109" s="15"/>
      <c r="AP109" s="15"/>
      <c r="AQ109" s="15"/>
      <c r="AR109" s="15"/>
      <c r="AS109" s="15"/>
      <c r="AT109" s="15">
        <f t="shared" si="14"/>
        <v>925542700</v>
      </c>
      <c r="AU109" s="15"/>
      <c r="AV109" s="15">
        <v>600000000</v>
      </c>
      <c r="AW109" s="15"/>
      <c r="AX109" s="15"/>
      <c r="AY109" s="15"/>
      <c r="AZ109" s="15"/>
      <c r="BA109" s="15"/>
      <c r="BB109" s="15">
        <f t="shared" si="15"/>
        <v>600000000</v>
      </c>
      <c r="BC109" s="15"/>
      <c r="BD109" s="15">
        <v>600000000</v>
      </c>
      <c r="BE109" s="15"/>
      <c r="BF109" s="15"/>
      <c r="BG109" s="15"/>
      <c r="BH109" s="15"/>
      <c r="BI109" s="15"/>
      <c r="BJ109" s="15">
        <f t="shared" si="16"/>
        <v>600000000</v>
      </c>
      <c r="BK109" s="15">
        <f t="shared" si="18"/>
        <v>325542700</v>
      </c>
      <c r="BL109" s="15">
        <f t="shared" si="18"/>
        <v>2850000000</v>
      </c>
      <c r="BM109" s="15">
        <f t="shared" si="18"/>
        <v>0</v>
      </c>
      <c r="BN109" s="15">
        <f t="shared" si="18"/>
        <v>0</v>
      </c>
      <c r="BO109" s="15">
        <f t="shared" si="18"/>
        <v>0</v>
      </c>
      <c r="BP109" s="15">
        <f t="shared" si="18"/>
        <v>0</v>
      </c>
      <c r="BQ109" s="15">
        <f t="shared" si="18"/>
        <v>0</v>
      </c>
      <c r="BR109" s="15">
        <f t="shared" si="17"/>
        <v>3175542700</v>
      </c>
    </row>
    <row r="110" spans="1:70" ht="120" hidden="1" x14ac:dyDescent="0.25">
      <c r="A110" s="1">
        <v>106</v>
      </c>
      <c r="B110" s="6" t="s">
        <v>28</v>
      </c>
      <c r="C110" s="7" t="s">
        <v>109</v>
      </c>
      <c r="D110" s="8" t="s">
        <v>110</v>
      </c>
      <c r="E110" s="9" t="s">
        <v>111</v>
      </c>
      <c r="F110" s="8" t="s">
        <v>112</v>
      </c>
      <c r="G110" s="7">
        <v>1604</v>
      </c>
      <c r="H110" s="11" t="s">
        <v>113</v>
      </c>
      <c r="I110" s="11" t="s">
        <v>435</v>
      </c>
      <c r="J110" s="11" t="s">
        <v>435</v>
      </c>
      <c r="K110" s="11"/>
      <c r="L110" s="23">
        <v>0.52</v>
      </c>
      <c r="M110" s="23">
        <v>0.8</v>
      </c>
      <c r="N110" s="23"/>
      <c r="O110" s="19">
        <v>118</v>
      </c>
      <c r="P110" s="13" t="s">
        <v>441</v>
      </c>
      <c r="Q110" s="8" t="s">
        <v>442</v>
      </c>
      <c r="R110" s="22" t="s">
        <v>443</v>
      </c>
      <c r="S110" s="31" t="s">
        <v>72</v>
      </c>
      <c r="T110" s="31">
        <v>370</v>
      </c>
      <c r="U110" s="31" t="s">
        <v>444</v>
      </c>
      <c r="V110" s="8" t="s">
        <v>118</v>
      </c>
      <c r="W110" s="15"/>
      <c r="X110" s="15">
        <v>4602895345</v>
      </c>
      <c r="Y110" s="15"/>
      <c r="Z110" s="15"/>
      <c r="AA110" s="15"/>
      <c r="AB110" s="435"/>
      <c r="AC110" s="15">
        <v>134076595</v>
      </c>
      <c r="AD110" s="15">
        <f t="shared" si="19"/>
        <v>4736971940</v>
      </c>
      <c r="AE110" s="15"/>
      <c r="AF110" s="15">
        <v>12040948451</v>
      </c>
      <c r="AG110" s="15"/>
      <c r="AH110" s="15"/>
      <c r="AI110" s="15"/>
      <c r="AJ110" s="15"/>
      <c r="AK110" s="15"/>
      <c r="AL110" s="15">
        <f t="shared" si="20"/>
        <v>12040948451</v>
      </c>
      <c r="AM110" s="15">
        <v>325542700</v>
      </c>
      <c r="AN110" s="15">
        <v>10419822732</v>
      </c>
      <c r="AO110" s="15"/>
      <c r="AP110" s="15"/>
      <c r="AQ110" s="15"/>
      <c r="AR110" s="15"/>
      <c r="AS110" s="15"/>
      <c r="AT110" s="15">
        <f t="shared" si="14"/>
        <v>10745365432</v>
      </c>
      <c r="AU110" s="15"/>
      <c r="AV110" s="15">
        <v>10732417414</v>
      </c>
      <c r="AW110" s="15"/>
      <c r="AX110" s="15"/>
      <c r="AY110" s="15"/>
      <c r="AZ110" s="15"/>
      <c r="BA110" s="15"/>
      <c r="BB110" s="15">
        <f t="shared" si="15"/>
        <v>10732417414</v>
      </c>
      <c r="BC110" s="15"/>
      <c r="BD110" s="15">
        <v>11054389936</v>
      </c>
      <c r="BE110" s="15"/>
      <c r="BF110" s="15"/>
      <c r="BG110" s="15"/>
      <c r="BH110" s="15"/>
      <c r="BI110" s="15"/>
      <c r="BJ110" s="15">
        <f t="shared" si="16"/>
        <v>11054389936</v>
      </c>
      <c r="BK110" s="15">
        <f t="shared" si="18"/>
        <v>325542700</v>
      </c>
      <c r="BL110" s="15">
        <f t="shared" si="18"/>
        <v>48850473878</v>
      </c>
      <c r="BM110" s="15">
        <f t="shared" si="18"/>
        <v>0</v>
      </c>
      <c r="BN110" s="15">
        <f t="shared" si="18"/>
        <v>0</v>
      </c>
      <c r="BO110" s="15">
        <f t="shared" si="18"/>
        <v>0</v>
      </c>
      <c r="BP110" s="15">
        <f t="shared" si="18"/>
        <v>0</v>
      </c>
      <c r="BQ110" s="15">
        <f t="shared" si="18"/>
        <v>134076595</v>
      </c>
      <c r="BR110" s="15">
        <f t="shared" si="17"/>
        <v>49310093173</v>
      </c>
    </row>
    <row r="111" spans="1:70" ht="105" hidden="1" x14ac:dyDescent="0.25">
      <c r="A111" s="1">
        <v>107</v>
      </c>
      <c r="B111" s="6" t="s">
        <v>28</v>
      </c>
      <c r="C111" s="7" t="s">
        <v>109</v>
      </c>
      <c r="D111" s="8" t="s">
        <v>110</v>
      </c>
      <c r="E111" s="9" t="s">
        <v>111</v>
      </c>
      <c r="F111" s="8" t="s">
        <v>112</v>
      </c>
      <c r="G111" s="7">
        <v>1604</v>
      </c>
      <c r="H111" s="11" t="s">
        <v>113</v>
      </c>
      <c r="I111" s="11" t="s">
        <v>435</v>
      </c>
      <c r="J111" s="11" t="s">
        <v>435</v>
      </c>
      <c r="K111" s="11"/>
      <c r="L111" s="23">
        <v>0.52</v>
      </c>
      <c r="M111" s="23">
        <v>0.8</v>
      </c>
      <c r="N111" s="23"/>
      <c r="O111" s="19">
        <v>119</v>
      </c>
      <c r="P111" s="13" t="s">
        <v>445</v>
      </c>
      <c r="Q111" s="8" t="s">
        <v>446</v>
      </c>
      <c r="R111" s="8" t="s">
        <v>446</v>
      </c>
      <c r="S111" s="14" t="s">
        <v>72</v>
      </c>
      <c r="T111" s="14">
        <v>3</v>
      </c>
      <c r="U111" s="14"/>
      <c r="V111" s="8" t="s">
        <v>118</v>
      </c>
      <c r="W111" s="15"/>
      <c r="X111" s="15">
        <v>15131400</v>
      </c>
      <c r="Y111" s="15"/>
      <c r="Z111" s="15"/>
      <c r="AA111" s="15"/>
      <c r="AB111" s="435"/>
      <c r="AC111" s="15"/>
      <c r="AD111" s="15">
        <f t="shared" si="19"/>
        <v>15131400</v>
      </c>
      <c r="AE111" s="15"/>
      <c r="AF111" s="15">
        <v>350000000</v>
      </c>
      <c r="AG111" s="15"/>
      <c r="AH111" s="15"/>
      <c r="AI111" s="15"/>
      <c r="AJ111" s="15"/>
      <c r="AK111" s="15"/>
      <c r="AL111" s="15">
        <f t="shared" si="20"/>
        <v>350000000</v>
      </c>
      <c r="AM111" s="15">
        <v>325542700</v>
      </c>
      <c r="AN111" s="15">
        <v>210000150</v>
      </c>
      <c r="AO111" s="15"/>
      <c r="AP111" s="15"/>
      <c r="AQ111" s="15"/>
      <c r="AR111" s="15"/>
      <c r="AS111" s="15"/>
      <c r="AT111" s="15">
        <f t="shared" si="14"/>
        <v>535542850</v>
      </c>
      <c r="AU111" s="15"/>
      <c r="AV111" s="15">
        <v>220500170</v>
      </c>
      <c r="AW111" s="15"/>
      <c r="AX111" s="15"/>
      <c r="AY111" s="15"/>
      <c r="AZ111" s="15"/>
      <c r="BA111" s="15"/>
      <c r="BB111" s="15">
        <f t="shared" si="15"/>
        <v>220500170</v>
      </c>
      <c r="BC111" s="15"/>
      <c r="BD111" s="15">
        <v>227115272</v>
      </c>
      <c r="BE111" s="15"/>
      <c r="BF111" s="15"/>
      <c r="BG111" s="15"/>
      <c r="BH111" s="15"/>
      <c r="BI111" s="15"/>
      <c r="BJ111" s="15">
        <f t="shared" si="16"/>
        <v>227115272</v>
      </c>
      <c r="BK111" s="15">
        <f t="shared" si="18"/>
        <v>325542700</v>
      </c>
      <c r="BL111" s="15">
        <f t="shared" si="18"/>
        <v>1022746992</v>
      </c>
      <c r="BM111" s="15">
        <f t="shared" si="18"/>
        <v>0</v>
      </c>
      <c r="BN111" s="15">
        <f t="shared" si="18"/>
        <v>0</v>
      </c>
      <c r="BO111" s="15">
        <f t="shared" si="18"/>
        <v>0</v>
      </c>
      <c r="BP111" s="15">
        <f t="shared" si="18"/>
        <v>0</v>
      </c>
      <c r="BQ111" s="15">
        <f t="shared" si="18"/>
        <v>0</v>
      </c>
      <c r="BR111" s="15">
        <f t="shared" si="17"/>
        <v>1348289692</v>
      </c>
    </row>
    <row r="112" spans="1:70" ht="150" hidden="1" x14ac:dyDescent="0.25">
      <c r="A112" s="1">
        <v>108</v>
      </c>
      <c r="B112" s="6" t="s">
        <v>28</v>
      </c>
      <c r="C112" s="27" t="s">
        <v>47</v>
      </c>
      <c r="D112" s="28" t="s">
        <v>48</v>
      </c>
      <c r="E112" s="9" t="s">
        <v>49</v>
      </c>
      <c r="F112" s="8" t="s">
        <v>50</v>
      </c>
      <c r="G112" s="7">
        <v>1500</v>
      </c>
      <c r="H112" s="11" t="s">
        <v>51</v>
      </c>
      <c r="I112" s="11" t="s">
        <v>435</v>
      </c>
      <c r="J112" s="11" t="s">
        <v>435</v>
      </c>
      <c r="K112" s="11"/>
      <c r="L112" s="23">
        <v>0.52</v>
      </c>
      <c r="M112" s="23">
        <v>0.8</v>
      </c>
      <c r="N112" s="23"/>
      <c r="O112" s="19">
        <v>120</v>
      </c>
      <c r="P112" s="13" t="s">
        <v>447</v>
      </c>
      <c r="Q112" s="11" t="s">
        <v>448</v>
      </c>
      <c r="R112" s="11" t="s">
        <v>448</v>
      </c>
      <c r="S112" s="14">
        <v>14</v>
      </c>
      <c r="T112" s="14">
        <v>15</v>
      </c>
      <c r="U112" s="14"/>
      <c r="V112" s="8" t="s">
        <v>59</v>
      </c>
      <c r="W112" s="15">
        <v>70305000</v>
      </c>
      <c r="X112" s="15"/>
      <c r="Y112" s="15"/>
      <c r="Z112" s="15"/>
      <c r="AA112" s="15"/>
      <c r="AB112" s="435"/>
      <c r="AC112" s="15"/>
      <c r="AD112" s="15">
        <f t="shared" si="19"/>
        <v>70305000</v>
      </c>
      <c r="AE112" s="15">
        <v>150000000</v>
      </c>
      <c r="AF112" s="15"/>
      <c r="AG112" s="15"/>
      <c r="AH112" s="15"/>
      <c r="AI112" s="15"/>
      <c r="AJ112" s="15"/>
      <c r="AK112" s="15"/>
      <c r="AL112" s="15">
        <f t="shared" si="20"/>
        <v>150000000</v>
      </c>
      <c r="AM112" s="15">
        <v>325542700</v>
      </c>
      <c r="AN112" s="15"/>
      <c r="AO112" s="15"/>
      <c r="AP112" s="15"/>
      <c r="AQ112" s="15"/>
      <c r="AR112" s="15"/>
      <c r="AS112" s="15"/>
      <c r="AT112" s="15">
        <f t="shared" si="14"/>
        <v>325542700</v>
      </c>
      <c r="AU112" s="15">
        <v>220000000</v>
      </c>
      <c r="AV112" s="15"/>
      <c r="AW112" s="15"/>
      <c r="AX112" s="15"/>
      <c r="AY112" s="15"/>
      <c r="AZ112" s="15"/>
      <c r="BA112" s="15"/>
      <c r="BB112" s="15">
        <f t="shared" si="15"/>
        <v>220000000</v>
      </c>
      <c r="BC112" s="15">
        <v>220000000</v>
      </c>
      <c r="BD112" s="15"/>
      <c r="BE112" s="15"/>
      <c r="BF112" s="15"/>
      <c r="BG112" s="15"/>
      <c r="BH112" s="15"/>
      <c r="BI112" s="15"/>
      <c r="BJ112" s="15">
        <f t="shared" si="16"/>
        <v>220000000</v>
      </c>
      <c r="BK112" s="15">
        <f t="shared" si="18"/>
        <v>985847700</v>
      </c>
      <c r="BL112" s="15">
        <f t="shared" si="18"/>
        <v>0</v>
      </c>
      <c r="BM112" s="15">
        <f t="shared" si="18"/>
        <v>0</v>
      </c>
      <c r="BN112" s="15">
        <f t="shared" si="18"/>
        <v>0</v>
      </c>
      <c r="BO112" s="15">
        <f t="shared" si="18"/>
        <v>0</v>
      </c>
      <c r="BP112" s="15">
        <f t="shared" si="18"/>
        <v>0</v>
      </c>
      <c r="BQ112" s="15">
        <f t="shared" si="18"/>
        <v>0</v>
      </c>
      <c r="BR112" s="15">
        <f t="shared" si="17"/>
        <v>985847700</v>
      </c>
    </row>
    <row r="113" spans="1:70" ht="60" hidden="1" x14ac:dyDescent="0.25">
      <c r="A113" s="1">
        <v>109</v>
      </c>
      <c r="B113" s="6" t="s">
        <v>28</v>
      </c>
      <c r="C113" s="40" t="s">
        <v>47</v>
      </c>
      <c r="D113" s="41" t="s">
        <v>48</v>
      </c>
      <c r="E113" s="9" t="s">
        <v>49</v>
      </c>
      <c r="F113" s="8" t="s">
        <v>50</v>
      </c>
      <c r="G113" s="7">
        <v>1500</v>
      </c>
      <c r="H113" s="11" t="s">
        <v>51</v>
      </c>
      <c r="I113" s="11" t="s">
        <v>435</v>
      </c>
      <c r="J113" s="11" t="s">
        <v>435</v>
      </c>
      <c r="K113" s="11"/>
      <c r="L113" s="23">
        <v>0.52</v>
      </c>
      <c r="M113" s="23">
        <v>0.8</v>
      </c>
      <c r="N113" s="23"/>
      <c r="O113" s="19">
        <v>121</v>
      </c>
      <c r="P113" s="13" t="s">
        <v>449</v>
      </c>
      <c r="Q113" s="11" t="s">
        <v>450</v>
      </c>
      <c r="R113" s="11" t="s">
        <v>450</v>
      </c>
      <c r="S113" s="14">
        <v>0</v>
      </c>
      <c r="T113" s="14">
        <v>5</v>
      </c>
      <c r="U113" s="14"/>
      <c r="V113" s="8" t="s">
        <v>59</v>
      </c>
      <c r="W113" s="15">
        <v>61117333</v>
      </c>
      <c r="X113" s="15"/>
      <c r="Y113" s="15"/>
      <c r="Z113" s="15"/>
      <c r="AA113" s="15"/>
      <c r="AB113" s="435"/>
      <c r="AC113" s="15"/>
      <c r="AD113" s="15">
        <f t="shared" si="19"/>
        <v>61117333</v>
      </c>
      <c r="AE113" s="15">
        <v>55000000</v>
      </c>
      <c r="AF113" s="15"/>
      <c r="AG113" s="15"/>
      <c r="AH113" s="15"/>
      <c r="AI113" s="15"/>
      <c r="AJ113" s="15"/>
      <c r="AK113" s="15"/>
      <c r="AL113" s="15">
        <f t="shared" si="20"/>
        <v>55000000</v>
      </c>
      <c r="AM113" s="15">
        <v>325542700</v>
      </c>
      <c r="AN113" s="15"/>
      <c r="AO113" s="15">
        <v>300000000</v>
      </c>
      <c r="AP113" s="15"/>
      <c r="AQ113" s="15"/>
      <c r="AR113" s="15"/>
      <c r="AS113" s="15"/>
      <c r="AT113" s="15">
        <f t="shared" si="14"/>
        <v>625542700</v>
      </c>
      <c r="AU113" s="15">
        <v>400000000</v>
      </c>
      <c r="AV113" s="15"/>
      <c r="AW113" s="15">
        <v>400000000</v>
      </c>
      <c r="AX113" s="15"/>
      <c r="AY113" s="15"/>
      <c r="AZ113" s="15"/>
      <c r="BA113" s="15"/>
      <c r="BB113" s="15">
        <f t="shared" si="15"/>
        <v>800000000</v>
      </c>
      <c r="BC113" s="15">
        <v>400000000</v>
      </c>
      <c r="BD113" s="15"/>
      <c r="BE113" s="15"/>
      <c r="BF113" s="15"/>
      <c r="BG113" s="15"/>
      <c r="BH113" s="15"/>
      <c r="BI113" s="15"/>
      <c r="BJ113" s="15">
        <f t="shared" si="16"/>
        <v>400000000</v>
      </c>
      <c r="BK113" s="15">
        <f t="shared" si="18"/>
        <v>1241660033</v>
      </c>
      <c r="BL113" s="15">
        <f t="shared" si="18"/>
        <v>0</v>
      </c>
      <c r="BM113" s="15">
        <f t="shared" si="18"/>
        <v>700000000</v>
      </c>
      <c r="BN113" s="15">
        <f t="shared" si="18"/>
        <v>0</v>
      </c>
      <c r="BO113" s="15">
        <f t="shared" si="18"/>
        <v>0</v>
      </c>
      <c r="BP113" s="15">
        <f t="shared" si="18"/>
        <v>0</v>
      </c>
      <c r="BQ113" s="15">
        <f t="shared" si="18"/>
        <v>0</v>
      </c>
      <c r="BR113" s="15">
        <f t="shared" si="17"/>
        <v>1941660033</v>
      </c>
    </row>
    <row r="114" spans="1:70" ht="105" hidden="1" x14ac:dyDescent="0.25">
      <c r="A114" s="1">
        <v>110</v>
      </c>
      <c r="B114" s="6" t="s">
        <v>28</v>
      </c>
      <c r="C114" s="40" t="s">
        <v>47</v>
      </c>
      <c r="D114" s="41" t="s">
        <v>48</v>
      </c>
      <c r="E114" s="9" t="s">
        <v>49</v>
      </c>
      <c r="F114" s="8" t="s">
        <v>50</v>
      </c>
      <c r="G114" s="7">
        <v>1500</v>
      </c>
      <c r="H114" s="11" t="s">
        <v>51</v>
      </c>
      <c r="I114" s="11" t="s">
        <v>435</v>
      </c>
      <c r="J114" s="11" t="s">
        <v>435</v>
      </c>
      <c r="K114" s="11"/>
      <c r="L114" s="23">
        <v>0.52</v>
      </c>
      <c r="M114" s="23">
        <v>0.8</v>
      </c>
      <c r="N114" s="23"/>
      <c r="O114" s="19">
        <v>122</v>
      </c>
      <c r="P114" s="13" t="s">
        <v>451</v>
      </c>
      <c r="Q114" s="11" t="s">
        <v>452</v>
      </c>
      <c r="R114" s="11" t="s">
        <v>452</v>
      </c>
      <c r="S114" s="14">
        <v>3</v>
      </c>
      <c r="T114" s="14">
        <v>4</v>
      </c>
      <c r="U114" s="14"/>
      <c r="V114" s="8" t="s">
        <v>59</v>
      </c>
      <c r="W114" s="15">
        <v>37175933</v>
      </c>
      <c r="X114" s="15"/>
      <c r="Y114" s="15"/>
      <c r="Z114" s="15"/>
      <c r="AA114" s="15"/>
      <c r="AB114" s="435"/>
      <c r="AC114" s="15"/>
      <c r="AD114" s="15">
        <f t="shared" si="19"/>
        <v>37175933</v>
      </c>
      <c r="AE114" s="15">
        <v>7337108</v>
      </c>
      <c r="AF114" s="15"/>
      <c r="AG114" s="15"/>
      <c r="AH114" s="15"/>
      <c r="AI114" s="15"/>
      <c r="AJ114" s="15"/>
      <c r="AK114" s="15"/>
      <c r="AL114" s="15">
        <f t="shared" si="20"/>
        <v>7337108</v>
      </c>
      <c r="AM114" s="15">
        <v>325542700</v>
      </c>
      <c r="AN114" s="15"/>
      <c r="AO114" s="15"/>
      <c r="AP114" s="15"/>
      <c r="AQ114" s="15"/>
      <c r="AR114" s="15"/>
      <c r="AS114" s="15"/>
      <c r="AT114" s="15">
        <f t="shared" si="14"/>
        <v>325542700</v>
      </c>
      <c r="AU114" s="15">
        <v>15000000</v>
      </c>
      <c r="AV114" s="15"/>
      <c r="AW114" s="15"/>
      <c r="AX114" s="15"/>
      <c r="AY114" s="15"/>
      <c r="AZ114" s="15"/>
      <c r="BA114" s="15"/>
      <c r="BB114" s="15">
        <f t="shared" si="15"/>
        <v>15000000</v>
      </c>
      <c r="BC114" s="15"/>
      <c r="BD114" s="15"/>
      <c r="BE114" s="15"/>
      <c r="BF114" s="15"/>
      <c r="BG114" s="15"/>
      <c r="BH114" s="15"/>
      <c r="BI114" s="15"/>
      <c r="BJ114" s="15">
        <f t="shared" si="16"/>
        <v>0</v>
      </c>
      <c r="BK114" s="15">
        <f t="shared" si="18"/>
        <v>385055741</v>
      </c>
      <c r="BL114" s="15">
        <f t="shared" si="18"/>
        <v>0</v>
      </c>
      <c r="BM114" s="15">
        <f t="shared" si="18"/>
        <v>0</v>
      </c>
      <c r="BN114" s="15">
        <f t="shared" si="18"/>
        <v>0</v>
      </c>
      <c r="BO114" s="15">
        <f t="shared" si="18"/>
        <v>0</v>
      </c>
      <c r="BP114" s="15">
        <f t="shared" si="18"/>
        <v>0</v>
      </c>
      <c r="BQ114" s="15">
        <f t="shared" si="18"/>
        <v>0</v>
      </c>
      <c r="BR114" s="15">
        <f t="shared" si="17"/>
        <v>385055741</v>
      </c>
    </row>
    <row r="115" spans="1:70" ht="165" hidden="1" x14ac:dyDescent="0.25">
      <c r="A115" s="1">
        <v>111</v>
      </c>
      <c r="B115" s="6" t="s">
        <v>28</v>
      </c>
      <c r="C115" s="27" t="s">
        <v>47</v>
      </c>
      <c r="D115" s="28" t="s">
        <v>48</v>
      </c>
      <c r="E115" s="9" t="s">
        <v>49</v>
      </c>
      <c r="F115" s="8" t="s">
        <v>50</v>
      </c>
      <c r="G115" s="7">
        <v>1500</v>
      </c>
      <c r="H115" s="11" t="s">
        <v>51</v>
      </c>
      <c r="I115" s="11" t="s">
        <v>435</v>
      </c>
      <c r="J115" s="11" t="s">
        <v>435</v>
      </c>
      <c r="K115" s="11"/>
      <c r="L115" s="23">
        <v>0.52</v>
      </c>
      <c r="M115" s="23">
        <v>0.8</v>
      </c>
      <c r="N115" s="23"/>
      <c r="O115" s="19">
        <v>123</v>
      </c>
      <c r="P115" s="13" t="s">
        <v>453</v>
      </c>
      <c r="Q115" s="11" t="s">
        <v>454</v>
      </c>
      <c r="R115" s="11" t="s">
        <v>454</v>
      </c>
      <c r="S115" s="14">
        <v>10000</v>
      </c>
      <c r="T115" s="14">
        <v>10000</v>
      </c>
      <c r="U115" s="14"/>
      <c r="V115" s="8" t="s">
        <v>59</v>
      </c>
      <c r="W115" s="15">
        <v>289516332</v>
      </c>
      <c r="X115" s="15"/>
      <c r="Y115" s="15"/>
      <c r="Z115" s="15"/>
      <c r="AA115" s="15"/>
      <c r="AB115" s="435"/>
      <c r="AC115" s="15"/>
      <c r="AD115" s="15">
        <f t="shared" si="19"/>
        <v>289516332</v>
      </c>
      <c r="AE115" s="15">
        <v>250000000</v>
      </c>
      <c r="AF115" s="15"/>
      <c r="AG115" s="15"/>
      <c r="AH115" s="15"/>
      <c r="AI115" s="15"/>
      <c r="AJ115" s="15"/>
      <c r="AK115" s="15"/>
      <c r="AL115" s="15">
        <f t="shared" si="20"/>
        <v>250000000</v>
      </c>
      <c r="AM115" s="15">
        <v>325542700</v>
      </c>
      <c r="AN115" s="15"/>
      <c r="AO115" s="15"/>
      <c r="AP115" s="15"/>
      <c r="AQ115" s="15"/>
      <c r="AR115" s="15"/>
      <c r="AS115" s="15"/>
      <c r="AT115" s="15">
        <f t="shared" si="14"/>
        <v>325542700</v>
      </c>
      <c r="AU115" s="15">
        <v>350000000</v>
      </c>
      <c r="AV115" s="15"/>
      <c r="AW115" s="15"/>
      <c r="AX115" s="15"/>
      <c r="AY115" s="15"/>
      <c r="AZ115" s="15"/>
      <c r="BA115" s="15"/>
      <c r="BB115" s="15">
        <f t="shared" si="15"/>
        <v>350000000</v>
      </c>
      <c r="BC115" s="15">
        <v>190000000</v>
      </c>
      <c r="BD115" s="15"/>
      <c r="BE115" s="15"/>
      <c r="BF115" s="15"/>
      <c r="BG115" s="15"/>
      <c r="BH115" s="15"/>
      <c r="BI115" s="15"/>
      <c r="BJ115" s="15">
        <f t="shared" si="16"/>
        <v>190000000</v>
      </c>
      <c r="BK115" s="15">
        <f t="shared" si="18"/>
        <v>1405059032</v>
      </c>
      <c r="BL115" s="15">
        <f t="shared" si="18"/>
        <v>0</v>
      </c>
      <c r="BM115" s="15">
        <f t="shared" si="18"/>
        <v>0</v>
      </c>
      <c r="BN115" s="15">
        <f t="shared" si="18"/>
        <v>0</v>
      </c>
      <c r="BO115" s="15">
        <f t="shared" si="18"/>
        <v>0</v>
      </c>
      <c r="BP115" s="15">
        <f t="shared" si="18"/>
        <v>0</v>
      </c>
      <c r="BQ115" s="15">
        <f t="shared" si="18"/>
        <v>0</v>
      </c>
      <c r="BR115" s="15">
        <f t="shared" si="17"/>
        <v>1405059032</v>
      </c>
    </row>
    <row r="116" spans="1:70" ht="75" hidden="1" x14ac:dyDescent="0.25">
      <c r="A116" s="1">
        <v>112</v>
      </c>
      <c r="B116" s="6" t="s">
        <v>28</v>
      </c>
      <c r="C116" s="27" t="s">
        <v>47</v>
      </c>
      <c r="D116" s="28" t="s">
        <v>48</v>
      </c>
      <c r="E116" s="9" t="s">
        <v>62</v>
      </c>
      <c r="F116" s="8" t="s">
        <v>63</v>
      </c>
      <c r="G116" s="7">
        <v>1500</v>
      </c>
      <c r="H116" s="11" t="s">
        <v>51</v>
      </c>
      <c r="I116" s="11" t="s">
        <v>435</v>
      </c>
      <c r="J116" s="11" t="s">
        <v>435</v>
      </c>
      <c r="K116" s="11"/>
      <c r="L116" s="23">
        <v>0.52</v>
      </c>
      <c r="M116" s="23">
        <v>0.8</v>
      </c>
      <c r="N116" s="23"/>
      <c r="O116" s="19">
        <v>124</v>
      </c>
      <c r="P116" s="13" t="s">
        <v>455</v>
      </c>
      <c r="Q116" s="11" t="s">
        <v>456</v>
      </c>
      <c r="R116" s="11" t="s">
        <v>456</v>
      </c>
      <c r="S116" s="14">
        <v>100</v>
      </c>
      <c r="T116" s="14">
        <v>100</v>
      </c>
      <c r="U116" s="14"/>
      <c r="V116" s="8" t="s">
        <v>59</v>
      </c>
      <c r="W116" s="15">
        <v>237612500</v>
      </c>
      <c r="X116" s="15"/>
      <c r="Y116" s="15"/>
      <c r="Z116" s="15"/>
      <c r="AA116" s="15"/>
      <c r="AB116" s="435"/>
      <c r="AC116" s="15"/>
      <c r="AD116" s="15">
        <f t="shared" si="19"/>
        <v>237612500</v>
      </c>
      <c r="AE116" s="15">
        <v>120000000</v>
      </c>
      <c r="AF116" s="15"/>
      <c r="AG116" s="15"/>
      <c r="AH116" s="15"/>
      <c r="AI116" s="15"/>
      <c r="AJ116" s="15"/>
      <c r="AK116" s="15"/>
      <c r="AL116" s="15">
        <f t="shared" si="20"/>
        <v>120000000</v>
      </c>
      <c r="AM116" s="15">
        <v>325542700</v>
      </c>
      <c r="AN116" s="15"/>
      <c r="AO116" s="15"/>
      <c r="AP116" s="15"/>
      <c r="AQ116" s="15"/>
      <c r="AR116" s="15"/>
      <c r="AS116" s="15"/>
      <c r="AT116" s="15">
        <f t="shared" si="14"/>
        <v>325542700</v>
      </c>
      <c r="AU116" s="15">
        <v>322788780</v>
      </c>
      <c r="AV116" s="15"/>
      <c r="AW116" s="15"/>
      <c r="AX116" s="15"/>
      <c r="AY116" s="15"/>
      <c r="AZ116" s="15"/>
      <c r="BA116" s="15"/>
      <c r="BB116" s="15">
        <f t="shared" si="15"/>
        <v>322788780</v>
      </c>
      <c r="BC116" s="15">
        <v>100000000</v>
      </c>
      <c r="BD116" s="15"/>
      <c r="BE116" s="15"/>
      <c r="BF116" s="15"/>
      <c r="BG116" s="15"/>
      <c r="BH116" s="15"/>
      <c r="BI116" s="15"/>
      <c r="BJ116" s="15">
        <f t="shared" si="16"/>
        <v>100000000</v>
      </c>
      <c r="BK116" s="15">
        <f t="shared" si="18"/>
        <v>1105943980</v>
      </c>
      <c r="BL116" s="15">
        <f t="shared" si="18"/>
        <v>0</v>
      </c>
      <c r="BM116" s="15">
        <f t="shared" si="18"/>
        <v>0</v>
      </c>
      <c r="BN116" s="15">
        <f t="shared" si="18"/>
        <v>0</v>
      </c>
      <c r="BO116" s="15">
        <f t="shared" si="18"/>
        <v>0</v>
      </c>
      <c r="BP116" s="15">
        <f t="shared" si="18"/>
        <v>0</v>
      </c>
      <c r="BQ116" s="15">
        <f t="shared" si="18"/>
        <v>0</v>
      </c>
      <c r="BR116" s="15">
        <f t="shared" si="17"/>
        <v>1105943980</v>
      </c>
    </row>
    <row r="117" spans="1:70" ht="105" hidden="1" x14ac:dyDescent="0.25">
      <c r="A117" s="1">
        <v>113</v>
      </c>
      <c r="B117" s="6" t="s">
        <v>28</v>
      </c>
      <c r="C117" s="7" t="s">
        <v>81</v>
      </c>
      <c r="D117" s="8" t="s">
        <v>82</v>
      </c>
      <c r="E117" s="9" t="s">
        <v>457</v>
      </c>
      <c r="F117" s="8" t="s">
        <v>458</v>
      </c>
      <c r="G117" s="7">
        <v>1300</v>
      </c>
      <c r="H117" s="11" t="s">
        <v>85</v>
      </c>
      <c r="I117" s="11" t="s">
        <v>459</v>
      </c>
      <c r="J117" s="11" t="s">
        <v>459</v>
      </c>
      <c r="K117" s="11"/>
      <c r="L117" s="7">
        <v>316571</v>
      </c>
      <c r="M117" s="7">
        <v>326574</v>
      </c>
      <c r="N117" s="7"/>
      <c r="O117" s="12">
        <v>125</v>
      </c>
      <c r="P117" s="13" t="s">
        <v>460</v>
      </c>
      <c r="Q117" s="11" t="s">
        <v>461</v>
      </c>
      <c r="R117" s="11" t="s">
        <v>461</v>
      </c>
      <c r="S117" s="14">
        <v>116</v>
      </c>
      <c r="T117" s="14">
        <v>116</v>
      </c>
      <c r="U117" s="14"/>
      <c r="V117" s="8" t="s">
        <v>462</v>
      </c>
      <c r="W117" s="15"/>
      <c r="X117" s="15"/>
      <c r="Y117" s="15"/>
      <c r="Z117" s="15"/>
      <c r="AA117" s="15"/>
      <c r="AB117" s="435"/>
      <c r="AC117" s="15"/>
      <c r="AD117" s="15">
        <f t="shared" si="19"/>
        <v>0</v>
      </c>
      <c r="AE117" s="15">
        <v>5000000</v>
      </c>
      <c r="AF117" s="15"/>
      <c r="AG117" s="15"/>
      <c r="AH117" s="15"/>
      <c r="AI117" s="15"/>
      <c r="AJ117" s="15"/>
      <c r="AK117" s="15"/>
      <c r="AL117" s="15">
        <f t="shared" si="20"/>
        <v>5000000</v>
      </c>
      <c r="AM117" s="15">
        <v>325542700</v>
      </c>
      <c r="AN117" s="15"/>
      <c r="AO117" s="15"/>
      <c r="AP117" s="15"/>
      <c r="AQ117" s="15"/>
      <c r="AR117" s="15"/>
      <c r="AS117" s="15"/>
      <c r="AT117" s="15">
        <f t="shared" si="14"/>
        <v>325542700</v>
      </c>
      <c r="AU117" s="15"/>
      <c r="AV117" s="15"/>
      <c r="AW117" s="15"/>
      <c r="AX117" s="15"/>
      <c r="AY117" s="15"/>
      <c r="AZ117" s="15"/>
      <c r="BA117" s="15"/>
      <c r="BB117" s="15">
        <f t="shared" si="15"/>
        <v>0</v>
      </c>
      <c r="BC117" s="15">
        <v>15000000</v>
      </c>
      <c r="BD117" s="15"/>
      <c r="BE117" s="15"/>
      <c r="BF117" s="15"/>
      <c r="BG117" s="15"/>
      <c r="BH117" s="15"/>
      <c r="BI117" s="15"/>
      <c r="BJ117" s="15">
        <f t="shared" si="16"/>
        <v>15000000</v>
      </c>
      <c r="BK117" s="15">
        <f t="shared" si="18"/>
        <v>345542700</v>
      </c>
      <c r="BL117" s="15">
        <f t="shared" si="18"/>
        <v>0</v>
      </c>
      <c r="BM117" s="15">
        <f t="shared" si="18"/>
        <v>0</v>
      </c>
      <c r="BN117" s="15">
        <f t="shared" si="18"/>
        <v>0</v>
      </c>
      <c r="BO117" s="15">
        <f t="shared" si="18"/>
        <v>0</v>
      </c>
      <c r="BP117" s="15">
        <f t="shared" si="18"/>
        <v>0</v>
      </c>
      <c r="BQ117" s="15">
        <f t="shared" si="18"/>
        <v>0</v>
      </c>
      <c r="BR117" s="15">
        <f t="shared" si="17"/>
        <v>345542700</v>
      </c>
    </row>
    <row r="118" spans="1:70" ht="105" hidden="1" x14ac:dyDescent="0.25">
      <c r="A118" s="1">
        <v>114</v>
      </c>
      <c r="B118" s="6" t="s">
        <v>28</v>
      </c>
      <c r="C118" s="7" t="s">
        <v>81</v>
      </c>
      <c r="D118" s="8" t="s">
        <v>82</v>
      </c>
      <c r="E118" s="9" t="s">
        <v>457</v>
      </c>
      <c r="F118" s="8" t="s">
        <v>458</v>
      </c>
      <c r="G118" s="7">
        <v>1300</v>
      </c>
      <c r="H118" s="11" t="s">
        <v>85</v>
      </c>
      <c r="I118" s="11" t="s">
        <v>459</v>
      </c>
      <c r="J118" s="11" t="s">
        <v>459</v>
      </c>
      <c r="K118" s="11"/>
      <c r="L118" s="7">
        <v>316571</v>
      </c>
      <c r="M118" s="7">
        <v>326574</v>
      </c>
      <c r="N118" s="7"/>
      <c r="O118" s="12">
        <v>126</v>
      </c>
      <c r="P118" s="13" t="s">
        <v>463</v>
      </c>
      <c r="Q118" s="11" t="s">
        <v>464</v>
      </c>
      <c r="R118" s="11" t="s">
        <v>465</v>
      </c>
      <c r="S118" s="14" t="s">
        <v>72</v>
      </c>
      <c r="T118" s="14">
        <v>20</v>
      </c>
      <c r="U118" s="14"/>
      <c r="V118" s="8" t="s">
        <v>462</v>
      </c>
      <c r="W118" s="15"/>
      <c r="X118" s="15"/>
      <c r="Y118" s="15"/>
      <c r="Z118" s="15"/>
      <c r="AA118" s="15"/>
      <c r="AB118" s="435"/>
      <c r="AC118" s="15"/>
      <c r="AD118" s="15">
        <f t="shared" si="19"/>
        <v>0</v>
      </c>
      <c r="AE118" s="15">
        <v>30000000</v>
      </c>
      <c r="AF118" s="15"/>
      <c r="AG118" s="15"/>
      <c r="AH118" s="15"/>
      <c r="AI118" s="15"/>
      <c r="AJ118" s="15"/>
      <c r="AK118" s="15"/>
      <c r="AL118" s="15">
        <f t="shared" si="20"/>
        <v>30000000</v>
      </c>
      <c r="AM118" s="15">
        <v>325542700</v>
      </c>
      <c r="AN118" s="15"/>
      <c r="AO118" s="15"/>
      <c r="AP118" s="15"/>
      <c r="AQ118" s="15"/>
      <c r="AR118" s="15"/>
      <c r="AS118" s="15"/>
      <c r="AT118" s="15">
        <f t="shared" si="14"/>
        <v>325542700</v>
      </c>
      <c r="AU118" s="15">
        <v>28464000</v>
      </c>
      <c r="AV118" s="15"/>
      <c r="AW118" s="15"/>
      <c r="AX118" s="15"/>
      <c r="AY118" s="15"/>
      <c r="AZ118" s="15"/>
      <c r="BA118" s="15"/>
      <c r="BB118" s="15">
        <f t="shared" si="15"/>
        <v>28464000</v>
      </c>
      <c r="BC118" s="15">
        <v>45000000</v>
      </c>
      <c r="BD118" s="15"/>
      <c r="BE118" s="15"/>
      <c r="BF118" s="15"/>
      <c r="BG118" s="15"/>
      <c r="BH118" s="15"/>
      <c r="BI118" s="15"/>
      <c r="BJ118" s="15">
        <f t="shared" si="16"/>
        <v>45000000</v>
      </c>
      <c r="BK118" s="15">
        <f t="shared" si="18"/>
        <v>429006700</v>
      </c>
      <c r="BL118" s="15">
        <f t="shared" si="18"/>
        <v>0</v>
      </c>
      <c r="BM118" s="15">
        <f t="shared" si="18"/>
        <v>0</v>
      </c>
      <c r="BN118" s="15">
        <f t="shared" si="18"/>
        <v>0</v>
      </c>
      <c r="BO118" s="15">
        <f t="shared" si="18"/>
        <v>0</v>
      </c>
      <c r="BP118" s="15">
        <f t="shared" si="18"/>
        <v>0</v>
      </c>
      <c r="BQ118" s="15">
        <f t="shared" si="18"/>
        <v>0</v>
      </c>
      <c r="BR118" s="15">
        <f t="shared" si="17"/>
        <v>429006700</v>
      </c>
    </row>
    <row r="119" spans="1:70" ht="105" hidden="1" x14ac:dyDescent="0.25">
      <c r="A119" s="1">
        <v>115</v>
      </c>
      <c r="B119" s="6" t="s">
        <v>28</v>
      </c>
      <c r="C119" s="7" t="s">
        <v>81</v>
      </c>
      <c r="D119" s="8" t="s">
        <v>82</v>
      </c>
      <c r="E119" s="9" t="s">
        <v>457</v>
      </c>
      <c r="F119" s="8" t="s">
        <v>458</v>
      </c>
      <c r="G119" s="7">
        <v>1300</v>
      </c>
      <c r="H119" s="11" t="s">
        <v>85</v>
      </c>
      <c r="I119" s="11" t="s">
        <v>459</v>
      </c>
      <c r="J119" s="11" t="s">
        <v>459</v>
      </c>
      <c r="K119" s="11"/>
      <c r="L119" s="7">
        <v>316571</v>
      </c>
      <c r="M119" s="7">
        <v>326574</v>
      </c>
      <c r="N119" s="7"/>
      <c r="O119" s="12">
        <v>127</v>
      </c>
      <c r="P119" s="13" t="s">
        <v>466</v>
      </c>
      <c r="Q119" s="11" t="s">
        <v>467</v>
      </c>
      <c r="R119" s="11" t="s">
        <v>467</v>
      </c>
      <c r="S119" s="33">
        <v>1</v>
      </c>
      <c r="T119" s="20">
        <v>1</v>
      </c>
      <c r="U119" s="20"/>
      <c r="V119" s="8" t="s">
        <v>462</v>
      </c>
      <c r="W119" s="15">
        <v>46153846</v>
      </c>
      <c r="X119" s="15"/>
      <c r="Y119" s="15"/>
      <c r="Z119" s="15"/>
      <c r="AA119" s="15"/>
      <c r="AB119" s="435"/>
      <c r="AC119" s="15"/>
      <c r="AD119" s="15">
        <f t="shared" si="19"/>
        <v>46153846</v>
      </c>
      <c r="AE119" s="15">
        <v>130000000</v>
      </c>
      <c r="AF119" s="15"/>
      <c r="AG119" s="15"/>
      <c r="AH119" s="15"/>
      <c r="AI119" s="15"/>
      <c r="AJ119" s="15"/>
      <c r="AK119" s="15"/>
      <c r="AL119" s="15">
        <f t="shared" si="20"/>
        <v>130000000</v>
      </c>
      <c r="AM119" s="15">
        <v>325542700</v>
      </c>
      <c r="AN119" s="15"/>
      <c r="AO119" s="15"/>
      <c r="AP119" s="15"/>
      <c r="AQ119" s="15"/>
      <c r="AR119" s="15"/>
      <c r="AS119" s="15"/>
      <c r="AT119" s="15">
        <f t="shared" si="14"/>
        <v>325542700</v>
      </c>
      <c r="AU119" s="15">
        <v>150000000</v>
      </c>
      <c r="AV119" s="15"/>
      <c r="AW119" s="15"/>
      <c r="AX119" s="15"/>
      <c r="AY119" s="15"/>
      <c r="AZ119" s="15"/>
      <c r="BA119" s="15"/>
      <c r="BB119" s="15">
        <f t="shared" si="15"/>
        <v>150000000</v>
      </c>
      <c r="BC119" s="15">
        <v>120000000</v>
      </c>
      <c r="BD119" s="15"/>
      <c r="BE119" s="15"/>
      <c r="BF119" s="15"/>
      <c r="BG119" s="15"/>
      <c r="BH119" s="15"/>
      <c r="BI119" s="15"/>
      <c r="BJ119" s="15">
        <f t="shared" si="16"/>
        <v>120000000</v>
      </c>
      <c r="BK119" s="15">
        <f t="shared" si="18"/>
        <v>771696546</v>
      </c>
      <c r="BL119" s="15">
        <f t="shared" si="18"/>
        <v>0</v>
      </c>
      <c r="BM119" s="15">
        <f t="shared" si="18"/>
        <v>0</v>
      </c>
      <c r="BN119" s="15">
        <f t="shared" si="18"/>
        <v>0</v>
      </c>
      <c r="BO119" s="15">
        <f t="shared" si="18"/>
        <v>0</v>
      </c>
      <c r="BP119" s="15">
        <f t="shared" si="18"/>
        <v>0</v>
      </c>
      <c r="BQ119" s="15">
        <f t="shared" si="18"/>
        <v>0</v>
      </c>
      <c r="BR119" s="15">
        <f t="shared" si="17"/>
        <v>771696546</v>
      </c>
    </row>
    <row r="120" spans="1:70" ht="105" hidden="1" x14ac:dyDescent="0.25">
      <c r="A120" s="1">
        <v>116</v>
      </c>
      <c r="B120" s="6" t="s">
        <v>28</v>
      </c>
      <c r="C120" s="7" t="s">
        <v>29</v>
      </c>
      <c r="D120" s="8" t="s">
        <v>30</v>
      </c>
      <c r="E120" s="9" t="s">
        <v>31</v>
      </c>
      <c r="F120" s="8" t="s">
        <v>32</v>
      </c>
      <c r="G120" s="10" t="s">
        <v>33</v>
      </c>
      <c r="H120" s="11" t="s">
        <v>34</v>
      </c>
      <c r="I120" s="11" t="s">
        <v>468</v>
      </c>
      <c r="J120" s="11" t="s">
        <v>468</v>
      </c>
      <c r="K120" s="11"/>
      <c r="L120" s="7" t="s">
        <v>469</v>
      </c>
      <c r="M120" s="129"/>
      <c r="N120" s="129" t="s">
        <v>1757</v>
      </c>
      <c r="O120" s="126">
        <v>128</v>
      </c>
      <c r="P120" s="13" t="s">
        <v>470</v>
      </c>
      <c r="Q120" s="11" t="s">
        <v>471</v>
      </c>
      <c r="R120" s="11" t="s">
        <v>471</v>
      </c>
      <c r="S120" s="33">
        <v>0.12</v>
      </c>
      <c r="T120" s="114"/>
      <c r="U120" s="33"/>
      <c r="V120" s="8" t="s">
        <v>38</v>
      </c>
      <c r="W120" s="15"/>
      <c r="X120" s="15"/>
      <c r="Y120" s="15"/>
      <c r="Z120" s="15">
        <v>317650061</v>
      </c>
      <c r="AA120" s="15"/>
      <c r="AB120" s="435"/>
      <c r="AC120" s="15"/>
      <c r="AD120" s="15">
        <f t="shared" si="19"/>
        <v>317650061</v>
      </c>
      <c r="AE120" s="15"/>
      <c r="AF120" s="15"/>
      <c r="AG120" s="15"/>
      <c r="AH120" s="15">
        <v>344754885</v>
      </c>
      <c r="AI120" s="15"/>
      <c r="AJ120" s="15"/>
      <c r="AK120" s="15"/>
      <c r="AL120" s="15">
        <f t="shared" si="20"/>
        <v>344754885</v>
      </c>
      <c r="AM120" s="16">
        <v>325542700</v>
      </c>
      <c r="AN120" s="15"/>
      <c r="AO120" s="15"/>
      <c r="AP120" s="15">
        <v>500000000</v>
      </c>
      <c r="AQ120" s="15"/>
      <c r="AR120" s="15"/>
      <c r="AS120" s="15"/>
      <c r="AT120" s="15">
        <f t="shared" si="14"/>
        <v>825542700</v>
      </c>
      <c r="AU120" s="17"/>
      <c r="AV120" s="15"/>
      <c r="AW120" s="15"/>
      <c r="AX120" s="15">
        <v>500000000</v>
      </c>
      <c r="AY120" s="15"/>
      <c r="AZ120" s="15"/>
      <c r="BA120" s="15"/>
      <c r="BB120" s="15">
        <f t="shared" si="15"/>
        <v>500000000</v>
      </c>
      <c r="BC120" s="16"/>
      <c r="BD120" s="16"/>
      <c r="BE120" s="16"/>
      <c r="BF120" s="16">
        <v>500000000</v>
      </c>
      <c r="BG120" s="16"/>
      <c r="BH120" s="16"/>
      <c r="BI120" s="16"/>
      <c r="BJ120" s="15">
        <f t="shared" si="16"/>
        <v>500000000</v>
      </c>
      <c r="BK120" s="15">
        <f t="shared" ref="BK120:BQ151" si="21">+BC120+AU120+AM120+AE120+W120</f>
        <v>325542700</v>
      </c>
      <c r="BL120" s="15">
        <f t="shared" si="21"/>
        <v>0</v>
      </c>
      <c r="BM120" s="15">
        <f t="shared" si="21"/>
        <v>0</v>
      </c>
      <c r="BN120" s="15">
        <f t="shared" si="21"/>
        <v>2162404946</v>
      </c>
      <c r="BO120" s="15">
        <f t="shared" si="21"/>
        <v>0</v>
      </c>
      <c r="BP120" s="15">
        <f t="shared" si="21"/>
        <v>0</v>
      </c>
      <c r="BQ120" s="15">
        <f t="shared" si="21"/>
        <v>0</v>
      </c>
      <c r="BR120" s="15">
        <f t="shared" si="17"/>
        <v>2487947646</v>
      </c>
    </row>
    <row r="121" spans="1:70" ht="105" hidden="1" x14ac:dyDescent="0.25">
      <c r="A121" s="1">
        <v>117</v>
      </c>
      <c r="B121" s="6" t="s">
        <v>28</v>
      </c>
      <c r="C121" s="7" t="s">
        <v>29</v>
      </c>
      <c r="D121" s="8" t="s">
        <v>30</v>
      </c>
      <c r="E121" s="9" t="s">
        <v>31</v>
      </c>
      <c r="F121" s="8" t="s">
        <v>32</v>
      </c>
      <c r="G121" s="10" t="s">
        <v>33</v>
      </c>
      <c r="H121" s="11" t="s">
        <v>34</v>
      </c>
      <c r="I121" s="11" t="s">
        <v>468</v>
      </c>
      <c r="J121" s="11" t="s">
        <v>468</v>
      </c>
      <c r="K121" s="11"/>
      <c r="L121" s="7" t="s">
        <v>469</v>
      </c>
      <c r="M121" s="129"/>
      <c r="N121" s="129" t="s">
        <v>1757</v>
      </c>
      <c r="O121" s="126">
        <v>129</v>
      </c>
      <c r="P121" s="13" t="s">
        <v>472</v>
      </c>
      <c r="Q121" s="11" t="s">
        <v>473</v>
      </c>
      <c r="R121" s="11" t="s">
        <v>473</v>
      </c>
      <c r="S121" s="33">
        <v>0.10440000000000001</v>
      </c>
      <c r="T121" s="114"/>
      <c r="U121" s="33"/>
      <c r="V121" s="8" t="s">
        <v>38</v>
      </c>
      <c r="W121" s="15"/>
      <c r="X121" s="15"/>
      <c r="Y121" s="15"/>
      <c r="Z121" s="15">
        <v>26391150</v>
      </c>
      <c r="AA121" s="15"/>
      <c r="AB121" s="435"/>
      <c r="AC121" s="15"/>
      <c r="AD121" s="15">
        <f t="shared" si="19"/>
        <v>26391150</v>
      </c>
      <c r="AE121" s="15"/>
      <c r="AF121" s="15"/>
      <c r="AG121" s="15"/>
      <c r="AH121" s="15">
        <v>130477846</v>
      </c>
      <c r="AI121" s="15"/>
      <c r="AJ121" s="15"/>
      <c r="AK121" s="15"/>
      <c r="AL121" s="15">
        <f t="shared" si="20"/>
        <v>130477846</v>
      </c>
      <c r="AM121" s="16">
        <v>325542700</v>
      </c>
      <c r="AN121" s="15"/>
      <c r="AO121" s="15"/>
      <c r="AP121" s="15">
        <v>300000000</v>
      </c>
      <c r="AQ121" s="15"/>
      <c r="AR121" s="15"/>
      <c r="AS121" s="15"/>
      <c r="AT121" s="15">
        <f t="shared" si="14"/>
        <v>625542700</v>
      </c>
      <c r="AU121" s="17"/>
      <c r="AV121" s="15"/>
      <c r="AW121" s="15"/>
      <c r="AX121" s="15">
        <v>300000000</v>
      </c>
      <c r="AY121" s="15"/>
      <c r="AZ121" s="15"/>
      <c r="BA121" s="15"/>
      <c r="BB121" s="15">
        <f t="shared" si="15"/>
        <v>300000000</v>
      </c>
      <c r="BC121" s="16"/>
      <c r="BD121" s="16"/>
      <c r="BE121" s="16"/>
      <c r="BF121" s="16">
        <v>300000000</v>
      </c>
      <c r="BG121" s="16"/>
      <c r="BH121" s="16"/>
      <c r="BI121" s="16"/>
      <c r="BJ121" s="15">
        <f t="shared" si="16"/>
        <v>300000000</v>
      </c>
      <c r="BK121" s="15">
        <f t="shared" si="21"/>
        <v>325542700</v>
      </c>
      <c r="BL121" s="15">
        <f t="shared" si="21"/>
        <v>0</v>
      </c>
      <c r="BM121" s="15">
        <f t="shared" si="21"/>
        <v>0</v>
      </c>
      <c r="BN121" s="15">
        <f t="shared" si="21"/>
        <v>1056868996</v>
      </c>
      <c r="BO121" s="15">
        <f t="shared" si="21"/>
        <v>0</v>
      </c>
      <c r="BP121" s="15">
        <f t="shared" si="21"/>
        <v>0</v>
      </c>
      <c r="BQ121" s="15">
        <f t="shared" si="21"/>
        <v>0</v>
      </c>
      <c r="BR121" s="15">
        <f t="shared" si="17"/>
        <v>1382411696</v>
      </c>
    </row>
    <row r="122" spans="1:70" ht="135" hidden="1" x14ac:dyDescent="0.25">
      <c r="A122" s="1">
        <v>118</v>
      </c>
      <c r="B122" s="6" t="s">
        <v>28</v>
      </c>
      <c r="C122" s="7" t="s">
        <v>47</v>
      </c>
      <c r="D122" s="8" t="s">
        <v>48</v>
      </c>
      <c r="E122" s="9" t="s">
        <v>62</v>
      </c>
      <c r="F122" s="8" t="s">
        <v>63</v>
      </c>
      <c r="G122" s="7">
        <v>1500</v>
      </c>
      <c r="H122" s="11" t="s">
        <v>51</v>
      </c>
      <c r="I122" s="11" t="s">
        <v>474</v>
      </c>
      <c r="J122" s="11" t="s">
        <v>474</v>
      </c>
      <c r="K122" s="11"/>
      <c r="L122" s="23" t="s">
        <v>72</v>
      </c>
      <c r="M122" s="23">
        <v>0.45</v>
      </c>
      <c r="N122" s="23"/>
      <c r="O122" s="19">
        <v>130</v>
      </c>
      <c r="P122" s="13" t="s">
        <v>475</v>
      </c>
      <c r="Q122" s="11" t="s">
        <v>476</v>
      </c>
      <c r="R122" s="11" t="s">
        <v>476</v>
      </c>
      <c r="S122" s="14">
        <v>790</v>
      </c>
      <c r="T122" s="14">
        <v>790</v>
      </c>
      <c r="U122" s="14"/>
      <c r="V122" s="8" t="s">
        <v>477</v>
      </c>
      <c r="W122" s="15">
        <v>5439562282</v>
      </c>
      <c r="X122" s="15"/>
      <c r="Y122" s="15"/>
      <c r="Z122" s="15"/>
      <c r="AA122" s="15">
        <v>8709517471</v>
      </c>
      <c r="AB122" s="435"/>
      <c r="AC122" s="15"/>
      <c r="AD122" s="15">
        <f t="shared" si="19"/>
        <v>14149079753</v>
      </c>
      <c r="AE122" s="15"/>
      <c r="AF122" s="15"/>
      <c r="AG122" s="15"/>
      <c r="AH122" s="15"/>
      <c r="AI122" s="15">
        <v>17500000000</v>
      </c>
      <c r="AJ122" s="15"/>
      <c r="AK122" s="15"/>
      <c r="AL122" s="15">
        <f t="shared" si="20"/>
        <v>17500000000</v>
      </c>
      <c r="AM122" s="15">
        <v>325542700</v>
      </c>
      <c r="AN122" s="15"/>
      <c r="AO122" s="15"/>
      <c r="AP122" s="15"/>
      <c r="AQ122" s="15">
        <v>15400000000</v>
      </c>
      <c r="AR122" s="15"/>
      <c r="AS122" s="15"/>
      <c r="AT122" s="15">
        <f t="shared" si="14"/>
        <v>15725542700</v>
      </c>
      <c r="AU122" s="15">
        <v>1610000000</v>
      </c>
      <c r="AV122" s="15"/>
      <c r="AW122" s="15"/>
      <c r="AX122" s="15"/>
      <c r="AY122" s="15">
        <v>16300000000</v>
      </c>
      <c r="AZ122" s="15"/>
      <c r="BA122" s="15"/>
      <c r="BB122" s="15">
        <f t="shared" si="15"/>
        <v>17910000000</v>
      </c>
      <c r="BC122" s="15">
        <v>1500000000</v>
      </c>
      <c r="BD122" s="15"/>
      <c r="BE122" s="15"/>
      <c r="BF122" s="15"/>
      <c r="BG122" s="15">
        <v>17300000000</v>
      </c>
      <c r="BH122" s="15"/>
      <c r="BI122" s="15"/>
      <c r="BJ122" s="15">
        <f t="shared" si="16"/>
        <v>18800000000</v>
      </c>
      <c r="BK122" s="15">
        <f t="shared" si="21"/>
        <v>8875104982</v>
      </c>
      <c r="BL122" s="15">
        <f t="shared" si="21"/>
        <v>0</v>
      </c>
      <c r="BM122" s="15">
        <f t="shared" si="21"/>
        <v>0</v>
      </c>
      <c r="BN122" s="15">
        <f t="shared" si="21"/>
        <v>0</v>
      </c>
      <c r="BO122" s="15">
        <f t="shared" si="21"/>
        <v>75209517471</v>
      </c>
      <c r="BP122" s="15">
        <f t="shared" si="21"/>
        <v>0</v>
      </c>
      <c r="BQ122" s="15">
        <f t="shared" si="21"/>
        <v>0</v>
      </c>
      <c r="BR122" s="15">
        <f t="shared" si="17"/>
        <v>84084622453</v>
      </c>
    </row>
    <row r="123" spans="1:70" ht="120" hidden="1" x14ac:dyDescent="0.25">
      <c r="A123" s="1">
        <v>119</v>
      </c>
      <c r="B123" s="6" t="s">
        <v>28</v>
      </c>
      <c r="C123" s="7" t="s">
        <v>109</v>
      </c>
      <c r="D123" s="8" t="s">
        <v>110</v>
      </c>
      <c r="E123" s="9" t="s">
        <v>111</v>
      </c>
      <c r="F123" s="8" t="s">
        <v>112</v>
      </c>
      <c r="G123" s="7">
        <v>1604</v>
      </c>
      <c r="H123" s="11" t="s">
        <v>113</v>
      </c>
      <c r="I123" s="11" t="s">
        <v>474</v>
      </c>
      <c r="J123" s="11" t="s">
        <v>474</v>
      </c>
      <c r="K123" s="11"/>
      <c r="L123" s="23" t="s">
        <v>72</v>
      </c>
      <c r="M123" s="23">
        <v>0.45</v>
      </c>
      <c r="N123" s="23"/>
      <c r="O123" s="19">
        <v>131</v>
      </c>
      <c r="P123" s="13" t="s">
        <v>478</v>
      </c>
      <c r="Q123" s="8" t="s">
        <v>479</v>
      </c>
      <c r="R123" s="8" t="s">
        <v>479</v>
      </c>
      <c r="S123" s="14">
        <v>10000</v>
      </c>
      <c r="T123" s="14">
        <v>12000</v>
      </c>
      <c r="U123" s="14"/>
      <c r="V123" s="8" t="s">
        <v>118</v>
      </c>
      <c r="W123" s="15"/>
      <c r="X123" s="15">
        <v>447528519</v>
      </c>
      <c r="Y123" s="15"/>
      <c r="Z123" s="15"/>
      <c r="AA123" s="15"/>
      <c r="AB123" s="435"/>
      <c r="AC123" s="15"/>
      <c r="AD123" s="15">
        <f t="shared" si="19"/>
        <v>447528519</v>
      </c>
      <c r="AE123" s="15"/>
      <c r="AF123" s="15">
        <v>180000000</v>
      </c>
      <c r="AG123" s="15"/>
      <c r="AH123" s="15"/>
      <c r="AI123" s="15"/>
      <c r="AJ123" s="15"/>
      <c r="AK123" s="15"/>
      <c r="AL123" s="15">
        <f t="shared" si="20"/>
        <v>180000000</v>
      </c>
      <c r="AM123" s="15">
        <v>325542700</v>
      </c>
      <c r="AN123" s="15">
        <v>105000200</v>
      </c>
      <c r="AO123" s="15"/>
      <c r="AP123" s="15"/>
      <c r="AQ123" s="15"/>
      <c r="AR123" s="15"/>
      <c r="AS123" s="15"/>
      <c r="AT123" s="15">
        <f t="shared" si="14"/>
        <v>430542900</v>
      </c>
      <c r="AU123" s="15"/>
      <c r="AV123" s="15">
        <v>110250363</v>
      </c>
      <c r="AW123" s="15"/>
      <c r="AX123" s="15"/>
      <c r="AY123" s="15"/>
      <c r="AZ123" s="15"/>
      <c r="BA123" s="15"/>
      <c r="BB123" s="15">
        <f t="shared" si="15"/>
        <v>110250363</v>
      </c>
      <c r="BC123" s="15"/>
      <c r="BD123" s="15">
        <v>113557855</v>
      </c>
      <c r="BE123" s="15"/>
      <c r="BF123" s="15"/>
      <c r="BG123" s="15"/>
      <c r="BH123" s="15"/>
      <c r="BI123" s="15"/>
      <c r="BJ123" s="15">
        <f t="shared" si="16"/>
        <v>113557855</v>
      </c>
      <c r="BK123" s="15">
        <f t="shared" si="21"/>
        <v>325542700</v>
      </c>
      <c r="BL123" s="15">
        <f t="shared" si="21"/>
        <v>956336937</v>
      </c>
      <c r="BM123" s="15">
        <f t="shared" si="21"/>
        <v>0</v>
      </c>
      <c r="BN123" s="15">
        <f t="shared" si="21"/>
        <v>0</v>
      </c>
      <c r="BO123" s="15">
        <f t="shared" si="21"/>
        <v>0</v>
      </c>
      <c r="BP123" s="15">
        <f t="shared" si="21"/>
        <v>0</v>
      </c>
      <c r="BQ123" s="15">
        <f t="shared" si="21"/>
        <v>0</v>
      </c>
      <c r="BR123" s="15">
        <f t="shared" si="17"/>
        <v>1281879637</v>
      </c>
    </row>
    <row r="124" spans="1:70" ht="60" hidden="1" x14ac:dyDescent="0.25">
      <c r="A124" s="1">
        <v>120</v>
      </c>
      <c r="B124" s="6" t="s">
        <v>28</v>
      </c>
      <c r="C124" s="7" t="s">
        <v>29</v>
      </c>
      <c r="D124" s="8" t="s">
        <v>30</v>
      </c>
      <c r="E124" s="9" t="s">
        <v>31</v>
      </c>
      <c r="F124" s="8" t="s">
        <v>32</v>
      </c>
      <c r="G124" s="10" t="s">
        <v>33</v>
      </c>
      <c r="H124" s="11" t="s">
        <v>34</v>
      </c>
      <c r="I124" s="11" t="s">
        <v>474</v>
      </c>
      <c r="J124" s="11" t="s">
        <v>474</v>
      </c>
      <c r="K124" s="11"/>
      <c r="L124" s="23" t="s">
        <v>72</v>
      </c>
      <c r="M124" s="23">
        <v>0.45</v>
      </c>
      <c r="N124" s="23"/>
      <c r="O124" s="19">
        <v>132</v>
      </c>
      <c r="P124" s="13" t="s">
        <v>480</v>
      </c>
      <c r="Q124" s="42" t="s">
        <v>481</v>
      </c>
      <c r="R124" s="42" t="s">
        <v>481</v>
      </c>
      <c r="S124" s="43">
        <v>2000</v>
      </c>
      <c r="T124" s="43">
        <v>2500</v>
      </c>
      <c r="U124" s="43"/>
      <c r="V124" s="8" t="s">
        <v>59</v>
      </c>
      <c r="W124" s="15">
        <v>1191520540</v>
      </c>
      <c r="X124" s="15"/>
      <c r="Y124" s="15"/>
      <c r="Z124" s="15"/>
      <c r="AA124" s="15"/>
      <c r="AB124" s="435"/>
      <c r="AC124" s="15"/>
      <c r="AD124" s="15">
        <f t="shared" si="19"/>
        <v>1191520540</v>
      </c>
      <c r="AE124" s="15">
        <v>1300483385</v>
      </c>
      <c r="AF124" s="15"/>
      <c r="AG124" s="15"/>
      <c r="AH124" s="15"/>
      <c r="AI124" s="15"/>
      <c r="AJ124" s="15"/>
      <c r="AK124" s="15"/>
      <c r="AL124" s="15">
        <f t="shared" si="20"/>
        <v>1300483385</v>
      </c>
      <c r="AM124" s="15">
        <v>325542700</v>
      </c>
      <c r="AN124" s="15"/>
      <c r="AO124" s="15"/>
      <c r="AP124" s="15"/>
      <c r="AQ124" s="15"/>
      <c r="AR124" s="15"/>
      <c r="AS124" s="15"/>
      <c r="AT124" s="15">
        <f t="shared" si="14"/>
        <v>325542700</v>
      </c>
      <c r="AU124" s="15">
        <v>1600000000</v>
      </c>
      <c r="AV124" s="15"/>
      <c r="AW124" s="15"/>
      <c r="AX124" s="15"/>
      <c r="AY124" s="15"/>
      <c r="AZ124" s="15"/>
      <c r="BA124" s="15"/>
      <c r="BB124" s="15">
        <f t="shared" si="15"/>
        <v>1600000000</v>
      </c>
      <c r="BC124" s="15">
        <v>1600000000</v>
      </c>
      <c r="BD124" s="15"/>
      <c r="BE124" s="15"/>
      <c r="BF124" s="15"/>
      <c r="BG124" s="15"/>
      <c r="BH124" s="15"/>
      <c r="BI124" s="15"/>
      <c r="BJ124" s="15">
        <f t="shared" si="16"/>
        <v>1600000000</v>
      </c>
      <c r="BK124" s="15">
        <f t="shared" si="21"/>
        <v>6017546625</v>
      </c>
      <c r="BL124" s="15">
        <f t="shared" si="21"/>
        <v>0</v>
      </c>
      <c r="BM124" s="15">
        <f t="shared" si="21"/>
        <v>0</v>
      </c>
      <c r="BN124" s="15">
        <f t="shared" si="21"/>
        <v>0</v>
      </c>
      <c r="BO124" s="15">
        <f t="shared" si="21"/>
        <v>0</v>
      </c>
      <c r="BP124" s="15">
        <f t="shared" si="21"/>
        <v>0</v>
      </c>
      <c r="BQ124" s="15">
        <f t="shared" si="21"/>
        <v>0</v>
      </c>
      <c r="BR124" s="15">
        <f t="shared" si="17"/>
        <v>6017546625</v>
      </c>
    </row>
    <row r="125" spans="1:70" ht="195" hidden="1" x14ac:dyDescent="0.25">
      <c r="A125" s="1">
        <v>121</v>
      </c>
      <c r="B125" s="6" t="s">
        <v>28</v>
      </c>
      <c r="C125" s="7" t="s">
        <v>29</v>
      </c>
      <c r="D125" s="8" t="s">
        <v>30</v>
      </c>
      <c r="E125" s="9" t="s">
        <v>31</v>
      </c>
      <c r="F125" s="8" t="s">
        <v>32</v>
      </c>
      <c r="G125" s="10" t="s">
        <v>33</v>
      </c>
      <c r="H125" s="11" t="s">
        <v>34</v>
      </c>
      <c r="I125" s="11" t="s">
        <v>474</v>
      </c>
      <c r="J125" s="11" t="s">
        <v>474</v>
      </c>
      <c r="K125" s="11"/>
      <c r="L125" s="23" t="s">
        <v>72</v>
      </c>
      <c r="M125" s="23">
        <v>0.45</v>
      </c>
      <c r="N125" s="23"/>
      <c r="O125" s="19">
        <v>133</v>
      </c>
      <c r="P125" s="13" t="s">
        <v>482</v>
      </c>
      <c r="Q125" s="42" t="s">
        <v>483</v>
      </c>
      <c r="R125" s="42" t="s">
        <v>483</v>
      </c>
      <c r="S125" s="43">
        <v>0</v>
      </c>
      <c r="T125" s="44">
        <v>1</v>
      </c>
      <c r="U125" s="44"/>
      <c r="V125" s="8" t="s">
        <v>59</v>
      </c>
      <c r="W125" s="15"/>
      <c r="X125" s="15"/>
      <c r="Y125" s="15"/>
      <c r="Z125" s="15"/>
      <c r="AA125" s="15"/>
      <c r="AB125" s="435"/>
      <c r="AC125" s="15"/>
      <c r="AD125" s="15">
        <f t="shared" si="19"/>
        <v>0</v>
      </c>
      <c r="AE125" s="15">
        <v>400000000</v>
      </c>
      <c r="AF125" s="15"/>
      <c r="AG125" s="15"/>
      <c r="AH125" s="15"/>
      <c r="AI125" s="15"/>
      <c r="AJ125" s="15"/>
      <c r="AK125" s="15"/>
      <c r="AL125" s="15">
        <f t="shared" si="20"/>
        <v>400000000</v>
      </c>
      <c r="AM125" s="15">
        <v>325542700</v>
      </c>
      <c r="AN125" s="15"/>
      <c r="AO125" s="15"/>
      <c r="AP125" s="15"/>
      <c r="AQ125" s="15"/>
      <c r="AR125" s="15"/>
      <c r="AS125" s="15"/>
      <c r="AT125" s="15">
        <f t="shared" si="14"/>
        <v>325542700</v>
      </c>
      <c r="AU125" s="15">
        <v>400000000</v>
      </c>
      <c r="AV125" s="15"/>
      <c r="AW125" s="15"/>
      <c r="AX125" s="15"/>
      <c r="AY125" s="15"/>
      <c r="AZ125" s="15"/>
      <c r="BA125" s="15"/>
      <c r="BB125" s="15">
        <f t="shared" si="15"/>
        <v>400000000</v>
      </c>
      <c r="BC125" s="15">
        <v>200000000</v>
      </c>
      <c r="BD125" s="15"/>
      <c r="BE125" s="15"/>
      <c r="BF125" s="15"/>
      <c r="BG125" s="15"/>
      <c r="BH125" s="15"/>
      <c r="BI125" s="15"/>
      <c r="BJ125" s="15">
        <f t="shared" si="16"/>
        <v>200000000</v>
      </c>
      <c r="BK125" s="15">
        <f t="shared" si="21"/>
        <v>1325542700</v>
      </c>
      <c r="BL125" s="15">
        <f t="shared" si="21"/>
        <v>0</v>
      </c>
      <c r="BM125" s="15">
        <f t="shared" si="21"/>
        <v>0</v>
      </c>
      <c r="BN125" s="15">
        <f t="shared" si="21"/>
        <v>0</v>
      </c>
      <c r="BO125" s="15">
        <f t="shared" si="21"/>
        <v>0</v>
      </c>
      <c r="BP125" s="15">
        <f t="shared" si="21"/>
        <v>0</v>
      </c>
      <c r="BQ125" s="15">
        <f t="shared" si="21"/>
        <v>0</v>
      </c>
      <c r="BR125" s="15">
        <f t="shared" si="17"/>
        <v>1325542700</v>
      </c>
    </row>
    <row r="126" spans="1:70" ht="90" hidden="1" x14ac:dyDescent="0.25">
      <c r="A126" s="1">
        <v>122</v>
      </c>
      <c r="B126" s="6" t="s">
        <v>28</v>
      </c>
      <c r="C126" s="7" t="s">
        <v>29</v>
      </c>
      <c r="D126" s="8" t="s">
        <v>30</v>
      </c>
      <c r="E126" s="9" t="s">
        <v>31</v>
      </c>
      <c r="F126" s="8" t="s">
        <v>32</v>
      </c>
      <c r="G126" s="10" t="s">
        <v>33</v>
      </c>
      <c r="H126" s="11" t="s">
        <v>34</v>
      </c>
      <c r="I126" s="11" t="s">
        <v>474</v>
      </c>
      <c r="J126" s="11" t="s">
        <v>474</v>
      </c>
      <c r="K126" s="11"/>
      <c r="L126" s="23" t="s">
        <v>72</v>
      </c>
      <c r="M126" s="23">
        <v>0.45</v>
      </c>
      <c r="N126" s="23"/>
      <c r="O126" s="19">
        <v>134</v>
      </c>
      <c r="P126" s="13" t="s">
        <v>484</v>
      </c>
      <c r="Q126" s="42" t="s">
        <v>485</v>
      </c>
      <c r="R126" s="42" t="s">
        <v>485</v>
      </c>
      <c r="S126" s="43">
        <v>250</v>
      </c>
      <c r="T126" s="43">
        <v>250</v>
      </c>
      <c r="U126" s="43"/>
      <c r="V126" s="8" t="s">
        <v>59</v>
      </c>
      <c r="W126" s="15">
        <v>225082660</v>
      </c>
      <c r="X126" s="15"/>
      <c r="Y126" s="15"/>
      <c r="Z126" s="15"/>
      <c r="AA126" s="15"/>
      <c r="AB126" s="435"/>
      <c r="AC126" s="15"/>
      <c r="AD126" s="15">
        <f t="shared" si="19"/>
        <v>225082660</v>
      </c>
      <c r="AE126" s="15">
        <v>100000000</v>
      </c>
      <c r="AF126" s="15"/>
      <c r="AG126" s="15"/>
      <c r="AH126" s="15"/>
      <c r="AI126" s="15"/>
      <c r="AJ126" s="15"/>
      <c r="AK126" s="15"/>
      <c r="AL126" s="15">
        <f t="shared" si="20"/>
        <v>100000000</v>
      </c>
      <c r="AM126" s="15">
        <v>325542700</v>
      </c>
      <c r="AN126" s="15"/>
      <c r="AO126" s="15"/>
      <c r="AP126" s="15"/>
      <c r="AQ126" s="15"/>
      <c r="AR126" s="15"/>
      <c r="AS126" s="15"/>
      <c r="AT126" s="15">
        <f t="shared" si="14"/>
        <v>325542700</v>
      </c>
      <c r="AU126" s="15">
        <v>300000000</v>
      </c>
      <c r="AV126" s="15"/>
      <c r="AW126" s="15"/>
      <c r="AX126" s="15"/>
      <c r="AY126" s="15"/>
      <c r="AZ126" s="15"/>
      <c r="BA126" s="15"/>
      <c r="BB126" s="15">
        <f t="shared" si="15"/>
        <v>300000000</v>
      </c>
      <c r="BC126" s="15">
        <v>100000000</v>
      </c>
      <c r="BD126" s="15"/>
      <c r="BE126" s="15"/>
      <c r="BF126" s="15"/>
      <c r="BG126" s="15"/>
      <c r="BH126" s="15"/>
      <c r="BI126" s="15"/>
      <c r="BJ126" s="15">
        <f t="shared" si="16"/>
        <v>100000000</v>
      </c>
      <c r="BK126" s="15">
        <f t="shared" si="21"/>
        <v>1050625360</v>
      </c>
      <c r="BL126" s="15">
        <f t="shared" si="21"/>
        <v>0</v>
      </c>
      <c r="BM126" s="15">
        <f t="shared" si="21"/>
        <v>0</v>
      </c>
      <c r="BN126" s="15">
        <f t="shared" si="21"/>
        <v>0</v>
      </c>
      <c r="BO126" s="15">
        <f t="shared" si="21"/>
        <v>0</v>
      </c>
      <c r="BP126" s="15">
        <f t="shared" si="21"/>
        <v>0</v>
      </c>
      <c r="BQ126" s="15">
        <f t="shared" si="21"/>
        <v>0</v>
      </c>
      <c r="BR126" s="15">
        <f t="shared" si="17"/>
        <v>1050625360</v>
      </c>
    </row>
    <row r="127" spans="1:70" ht="60" hidden="1" x14ac:dyDescent="0.25">
      <c r="A127" s="1">
        <v>123</v>
      </c>
      <c r="B127" s="6" t="s">
        <v>28</v>
      </c>
      <c r="C127" s="7" t="s">
        <v>29</v>
      </c>
      <c r="D127" s="8" t="s">
        <v>30</v>
      </c>
      <c r="E127" s="9" t="s">
        <v>31</v>
      </c>
      <c r="F127" s="8" t="s">
        <v>32</v>
      </c>
      <c r="G127" s="10" t="s">
        <v>33</v>
      </c>
      <c r="H127" s="11" t="s">
        <v>34</v>
      </c>
      <c r="I127" s="11" t="s">
        <v>474</v>
      </c>
      <c r="J127" s="11" t="s">
        <v>474</v>
      </c>
      <c r="K127" s="11"/>
      <c r="L127" s="23" t="s">
        <v>72</v>
      </c>
      <c r="M127" s="23">
        <v>0.45</v>
      </c>
      <c r="N127" s="23"/>
      <c r="O127" s="19">
        <v>135</v>
      </c>
      <c r="P127" s="13" t="s">
        <v>486</v>
      </c>
      <c r="Q127" s="42" t="s">
        <v>487</v>
      </c>
      <c r="R127" s="42" t="s">
        <v>487</v>
      </c>
      <c r="S127" s="43">
        <v>116</v>
      </c>
      <c r="T127" s="43">
        <v>116</v>
      </c>
      <c r="U127" s="43"/>
      <c r="V127" s="8" t="s">
        <v>59</v>
      </c>
      <c r="W127" s="15"/>
      <c r="X127" s="15">
        <v>7230861668</v>
      </c>
      <c r="Y127" s="15"/>
      <c r="Z127" s="15"/>
      <c r="AA127" s="15"/>
      <c r="AB127" s="435"/>
      <c r="AC127" s="15"/>
      <c r="AD127" s="15">
        <f t="shared" si="19"/>
        <v>7230861668</v>
      </c>
      <c r="AE127" s="15"/>
      <c r="AF127" s="15">
        <v>9050665327</v>
      </c>
      <c r="AG127" s="15"/>
      <c r="AH127" s="15"/>
      <c r="AI127" s="15"/>
      <c r="AJ127" s="15"/>
      <c r="AK127" s="15"/>
      <c r="AL127" s="15">
        <f t="shared" si="20"/>
        <v>9050665327</v>
      </c>
      <c r="AM127" s="15">
        <v>325542700</v>
      </c>
      <c r="AN127" s="15">
        <v>6291050480</v>
      </c>
      <c r="AO127" s="15"/>
      <c r="AP127" s="15"/>
      <c r="AQ127" s="15"/>
      <c r="AR127" s="15"/>
      <c r="AS127" s="15"/>
      <c r="AT127" s="15">
        <f t="shared" si="14"/>
        <v>6616593180</v>
      </c>
      <c r="AU127" s="15"/>
      <c r="AV127" s="15">
        <v>6479781994</v>
      </c>
      <c r="AW127" s="15"/>
      <c r="AX127" s="15"/>
      <c r="AY127" s="15"/>
      <c r="AZ127" s="15"/>
      <c r="BA127" s="15"/>
      <c r="BB127" s="15">
        <f t="shared" si="15"/>
        <v>6479781994</v>
      </c>
      <c r="BC127" s="15"/>
      <c r="BD127" s="15">
        <v>6674175454</v>
      </c>
      <c r="BE127" s="15"/>
      <c r="BF127" s="15"/>
      <c r="BG127" s="15"/>
      <c r="BH127" s="15"/>
      <c r="BI127" s="15"/>
      <c r="BJ127" s="15">
        <f t="shared" si="16"/>
        <v>6674175454</v>
      </c>
      <c r="BK127" s="15">
        <f t="shared" si="21"/>
        <v>325542700</v>
      </c>
      <c r="BL127" s="15">
        <f t="shared" si="21"/>
        <v>35726534923</v>
      </c>
      <c r="BM127" s="15">
        <f t="shared" si="21"/>
        <v>0</v>
      </c>
      <c r="BN127" s="15">
        <f t="shared" si="21"/>
        <v>0</v>
      </c>
      <c r="BO127" s="15">
        <f t="shared" si="21"/>
        <v>0</v>
      </c>
      <c r="BP127" s="15">
        <f t="shared" si="21"/>
        <v>0</v>
      </c>
      <c r="BQ127" s="15">
        <f t="shared" si="21"/>
        <v>0</v>
      </c>
      <c r="BR127" s="15">
        <f t="shared" si="17"/>
        <v>36052077623</v>
      </c>
    </row>
    <row r="128" spans="1:70" ht="409.5" hidden="1" x14ac:dyDescent="0.25">
      <c r="A128" s="1">
        <v>124</v>
      </c>
      <c r="B128" s="6" t="s">
        <v>28</v>
      </c>
      <c r="C128" s="7" t="s">
        <v>29</v>
      </c>
      <c r="D128" s="8" t="s">
        <v>30</v>
      </c>
      <c r="E128" s="9" t="s">
        <v>31</v>
      </c>
      <c r="F128" s="8" t="s">
        <v>32</v>
      </c>
      <c r="G128" s="10" t="s">
        <v>33</v>
      </c>
      <c r="H128" s="11" t="s">
        <v>34</v>
      </c>
      <c r="I128" s="11" t="s">
        <v>474</v>
      </c>
      <c r="J128" s="11" t="s">
        <v>474</v>
      </c>
      <c r="K128" s="7"/>
      <c r="L128" s="23" t="s">
        <v>72</v>
      </c>
      <c r="M128" s="23">
        <v>0.45</v>
      </c>
      <c r="N128" s="23"/>
      <c r="O128" s="19">
        <v>446</v>
      </c>
      <c r="P128" s="13"/>
      <c r="Q128" s="45"/>
      <c r="R128" s="46" t="s">
        <v>488</v>
      </c>
      <c r="S128" s="47"/>
      <c r="T128" s="47">
        <v>6</v>
      </c>
      <c r="U128" s="31" t="s">
        <v>489</v>
      </c>
      <c r="V128" s="8" t="s">
        <v>59</v>
      </c>
      <c r="W128" s="15"/>
      <c r="X128" s="15"/>
      <c r="Y128" s="15"/>
      <c r="Z128" s="15"/>
      <c r="AA128" s="15"/>
      <c r="AB128" s="435"/>
      <c r="AC128" s="15"/>
      <c r="AD128" s="15"/>
      <c r="AE128" s="15"/>
      <c r="AF128" s="15"/>
      <c r="AG128" s="15"/>
      <c r="AH128" s="15"/>
      <c r="AI128" s="15"/>
      <c r="AJ128" s="15"/>
      <c r="AK128" s="15"/>
      <c r="AL128" s="15">
        <f t="shared" si="20"/>
        <v>0</v>
      </c>
      <c r="AM128" s="15">
        <v>325542700</v>
      </c>
      <c r="AN128" s="15"/>
      <c r="AO128" s="15">
        <v>10000000000</v>
      </c>
      <c r="AP128" s="15"/>
      <c r="AQ128" s="15"/>
      <c r="AR128" s="15"/>
      <c r="AS128" s="15"/>
      <c r="AT128" s="15">
        <f t="shared" si="14"/>
        <v>10325542700</v>
      </c>
      <c r="AU128" s="15"/>
      <c r="AV128" s="15"/>
      <c r="AW128" s="15">
        <v>5400000000</v>
      </c>
      <c r="AX128" s="15"/>
      <c r="AY128" s="15"/>
      <c r="AZ128" s="15"/>
      <c r="BA128" s="15"/>
      <c r="BB128" s="15">
        <f t="shared" si="15"/>
        <v>5400000000</v>
      </c>
      <c r="BC128" s="15"/>
      <c r="BD128" s="15"/>
      <c r="BE128" s="15"/>
      <c r="BF128" s="15"/>
      <c r="BG128" s="15"/>
      <c r="BH128" s="15"/>
      <c r="BI128" s="15"/>
      <c r="BJ128" s="15">
        <f t="shared" si="16"/>
        <v>0</v>
      </c>
      <c r="BK128" s="15">
        <f t="shared" si="21"/>
        <v>325542700</v>
      </c>
      <c r="BL128" s="15">
        <f t="shared" si="21"/>
        <v>0</v>
      </c>
      <c r="BM128" s="15">
        <f t="shared" si="21"/>
        <v>15400000000</v>
      </c>
      <c r="BN128" s="15">
        <f t="shared" si="21"/>
        <v>0</v>
      </c>
      <c r="BO128" s="15">
        <f t="shared" si="21"/>
        <v>0</v>
      </c>
      <c r="BP128" s="15">
        <f t="shared" si="21"/>
        <v>0</v>
      </c>
      <c r="BQ128" s="15">
        <f t="shared" si="21"/>
        <v>0</v>
      </c>
      <c r="BR128" s="15">
        <f t="shared" si="17"/>
        <v>15725542700</v>
      </c>
    </row>
    <row r="129" spans="1:70" ht="270" hidden="1" x14ac:dyDescent="0.25">
      <c r="A129" s="1">
        <v>125</v>
      </c>
      <c r="B129" s="6" t="s">
        <v>28</v>
      </c>
      <c r="C129" s="7" t="s">
        <v>29</v>
      </c>
      <c r="D129" s="8" t="s">
        <v>30</v>
      </c>
      <c r="E129" s="9" t="s">
        <v>31</v>
      </c>
      <c r="F129" s="8" t="s">
        <v>32</v>
      </c>
      <c r="G129" s="10" t="s">
        <v>33</v>
      </c>
      <c r="H129" s="11" t="s">
        <v>34</v>
      </c>
      <c r="I129" s="11" t="s">
        <v>474</v>
      </c>
      <c r="J129" s="11" t="s">
        <v>474</v>
      </c>
      <c r="K129" s="11"/>
      <c r="L129" s="23" t="s">
        <v>72</v>
      </c>
      <c r="M129" s="23">
        <v>0.45</v>
      </c>
      <c r="N129" s="23"/>
      <c r="O129" s="19">
        <v>136</v>
      </c>
      <c r="P129" s="13" t="s">
        <v>490</v>
      </c>
      <c r="Q129" s="42" t="s">
        <v>491</v>
      </c>
      <c r="R129" s="48" t="s">
        <v>492</v>
      </c>
      <c r="S129" s="49">
        <v>15</v>
      </c>
      <c r="T129" s="49">
        <v>15</v>
      </c>
      <c r="U129" s="49" t="s">
        <v>493</v>
      </c>
      <c r="V129" s="8" t="s">
        <v>59</v>
      </c>
      <c r="W129" s="15">
        <v>45420000</v>
      </c>
      <c r="X129" s="15"/>
      <c r="Y129" s="15"/>
      <c r="Z129" s="15"/>
      <c r="AA129" s="15"/>
      <c r="AB129" s="435"/>
      <c r="AC129" s="15"/>
      <c r="AD129" s="15">
        <f t="shared" ref="AD129:AD155" si="22">SUM(W129:AC129)</f>
        <v>45420000</v>
      </c>
      <c r="AE129" s="15">
        <v>134000000</v>
      </c>
      <c r="AF129" s="15"/>
      <c r="AG129" s="15"/>
      <c r="AH129" s="15"/>
      <c r="AI129" s="15"/>
      <c r="AJ129" s="15"/>
      <c r="AK129" s="15"/>
      <c r="AL129" s="15">
        <f t="shared" si="20"/>
        <v>134000000</v>
      </c>
      <c r="AM129" s="15">
        <v>325542700</v>
      </c>
      <c r="AN129" s="15"/>
      <c r="AO129" s="15"/>
      <c r="AP129" s="15"/>
      <c r="AQ129" s="15"/>
      <c r="AR129" s="15"/>
      <c r="AS129" s="15"/>
      <c r="AT129" s="15">
        <f t="shared" si="14"/>
        <v>325542700</v>
      </c>
      <c r="AU129" s="15">
        <v>300000000</v>
      </c>
      <c r="AV129" s="15"/>
      <c r="AW129" s="15"/>
      <c r="AX129" s="15"/>
      <c r="AY129" s="15"/>
      <c r="AZ129" s="15"/>
      <c r="BA129" s="15"/>
      <c r="BB129" s="15">
        <f t="shared" si="15"/>
        <v>300000000</v>
      </c>
      <c r="BC129" s="15">
        <v>50000000</v>
      </c>
      <c r="BD129" s="15"/>
      <c r="BE129" s="15"/>
      <c r="BF129" s="15"/>
      <c r="BG129" s="15"/>
      <c r="BH129" s="15"/>
      <c r="BI129" s="15"/>
      <c r="BJ129" s="15">
        <f t="shared" si="16"/>
        <v>50000000</v>
      </c>
      <c r="BK129" s="15">
        <f t="shared" si="21"/>
        <v>854962700</v>
      </c>
      <c r="BL129" s="15">
        <f t="shared" si="21"/>
        <v>0</v>
      </c>
      <c r="BM129" s="15">
        <f t="shared" si="21"/>
        <v>0</v>
      </c>
      <c r="BN129" s="15">
        <f t="shared" si="21"/>
        <v>0</v>
      </c>
      <c r="BO129" s="15">
        <f t="shared" si="21"/>
        <v>0</v>
      </c>
      <c r="BP129" s="15">
        <f t="shared" si="21"/>
        <v>0</v>
      </c>
      <c r="BQ129" s="15">
        <f t="shared" si="21"/>
        <v>0</v>
      </c>
      <c r="BR129" s="15">
        <f t="shared" si="17"/>
        <v>854962700</v>
      </c>
    </row>
    <row r="130" spans="1:70" ht="60" hidden="1" x14ac:dyDescent="0.25">
      <c r="A130" s="1">
        <v>126</v>
      </c>
      <c r="B130" s="6" t="s">
        <v>28</v>
      </c>
      <c r="C130" s="7" t="s">
        <v>29</v>
      </c>
      <c r="D130" s="8" t="s">
        <v>30</v>
      </c>
      <c r="E130" s="9" t="s">
        <v>31</v>
      </c>
      <c r="F130" s="8" t="s">
        <v>32</v>
      </c>
      <c r="G130" s="10" t="s">
        <v>33</v>
      </c>
      <c r="H130" s="11" t="s">
        <v>34</v>
      </c>
      <c r="I130" s="11" t="s">
        <v>474</v>
      </c>
      <c r="J130" s="11" t="s">
        <v>474</v>
      </c>
      <c r="K130" s="11"/>
      <c r="L130" s="23" t="s">
        <v>72</v>
      </c>
      <c r="M130" s="23">
        <v>0.45</v>
      </c>
      <c r="N130" s="23"/>
      <c r="O130" s="19">
        <v>137</v>
      </c>
      <c r="P130" s="13" t="s">
        <v>494</v>
      </c>
      <c r="Q130" s="42" t="s">
        <v>495</v>
      </c>
      <c r="R130" s="42" t="s">
        <v>495</v>
      </c>
      <c r="S130" s="43">
        <v>4000</v>
      </c>
      <c r="T130" s="43">
        <v>4000</v>
      </c>
      <c r="U130" s="43"/>
      <c r="V130" s="8" t="s">
        <v>59</v>
      </c>
      <c r="W130" s="15">
        <v>54585000</v>
      </c>
      <c r="X130" s="15"/>
      <c r="Y130" s="15"/>
      <c r="Z130" s="15"/>
      <c r="AA130" s="15"/>
      <c r="AB130" s="435"/>
      <c r="AC130" s="15"/>
      <c r="AD130" s="15">
        <f t="shared" si="22"/>
        <v>54585000</v>
      </c>
      <c r="AE130" s="15">
        <v>170000000</v>
      </c>
      <c r="AF130" s="15"/>
      <c r="AG130" s="15"/>
      <c r="AH130" s="15"/>
      <c r="AI130" s="15"/>
      <c r="AJ130" s="15"/>
      <c r="AK130" s="15"/>
      <c r="AL130" s="15">
        <f t="shared" si="20"/>
        <v>170000000</v>
      </c>
      <c r="AM130" s="15">
        <v>325542700</v>
      </c>
      <c r="AN130" s="15"/>
      <c r="AO130" s="15"/>
      <c r="AP130" s="15"/>
      <c r="AQ130" s="15"/>
      <c r="AR130" s="15"/>
      <c r="AS130" s="15"/>
      <c r="AT130" s="15">
        <f t="shared" si="14"/>
        <v>325542700</v>
      </c>
      <c r="AU130" s="15">
        <v>250000000</v>
      </c>
      <c r="AV130" s="15"/>
      <c r="AW130" s="15"/>
      <c r="AX130" s="15"/>
      <c r="AY130" s="15"/>
      <c r="AZ130" s="15"/>
      <c r="BA130" s="15"/>
      <c r="BB130" s="15">
        <f t="shared" si="15"/>
        <v>250000000</v>
      </c>
      <c r="BC130" s="15">
        <v>90000000</v>
      </c>
      <c r="BD130" s="15"/>
      <c r="BE130" s="15"/>
      <c r="BF130" s="15"/>
      <c r="BG130" s="15"/>
      <c r="BH130" s="15"/>
      <c r="BI130" s="15"/>
      <c r="BJ130" s="15">
        <f t="shared" si="16"/>
        <v>90000000</v>
      </c>
      <c r="BK130" s="15">
        <f t="shared" si="21"/>
        <v>890127700</v>
      </c>
      <c r="BL130" s="15">
        <f t="shared" si="21"/>
        <v>0</v>
      </c>
      <c r="BM130" s="15">
        <f t="shared" si="21"/>
        <v>0</v>
      </c>
      <c r="BN130" s="15">
        <f t="shared" si="21"/>
        <v>0</v>
      </c>
      <c r="BO130" s="15">
        <f t="shared" si="21"/>
        <v>0</v>
      </c>
      <c r="BP130" s="15">
        <f t="shared" si="21"/>
        <v>0</v>
      </c>
      <c r="BQ130" s="15">
        <f t="shared" si="21"/>
        <v>0</v>
      </c>
      <c r="BR130" s="15">
        <f t="shared" si="17"/>
        <v>890127700</v>
      </c>
    </row>
    <row r="131" spans="1:70" ht="105" hidden="1" x14ac:dyDescent="0.25">
      <c r="A131" s="1">
        <v>127</v>
      </c>
      <c r="B131" s="6" t="s">
        <v>28</v>
      </c>
      <c r="C131" s="7" t="s">
        <v>138</v>
      </c>
      <c r="D131" s="8" t="s">
        <v>139</v>
      </c>
      <c r="E131" s="9" t="s">
        <v>140</v>
      </c>
      <c r="F131" s="8" t="s">
        <v>141</v>
      </c>
      <c r="G131" s="10" t="s">
        <v>142</v>
      </c>
      <c r="H131" s="11" t="s">
        <v>143</v>
      </c>
      <c r="I131" s="11" t="s">
        <v>474</v>
      </c>
      <c r="J131" s="11" t="s">
        <v>474</v>
      </c>
      <c r="K131" s="11"/>
      <c r="L131" s="23" t="s">
        <v>72</v>
      </c>
      <c r="M131" s="23">
        <v>0.45</v>
      </c>
      <c r="N131" s="23"/>
      <c r="O131" s="19">
        <v>139</v>
      </c>
      <c r="P131" s="13" t="s">
        <v>496</v>
      </c>
      <c r="Q131" s="11" t="s">
        <v>497</v>
      </c>
      <c r="R131" s="11" t="s">
        <v>497</v>
      </c>
      <c r="S131" s="33">
        <v>1</v>
      </c>
      <c r="T131" s="20">
        <v>1</v>
      </c>
      <c r="U131" s="20"/>
      <c r="V131" s="8" t="s">
        <v>148</v>
      </c>
      <c r="W131" s="15"/>
      <c r="X131" s="15"/>
      <c r="Y131" s="15"/>
      <c r="Z131" s="15">
        <v>45341622121</v>
      </c>
      <c r="AA131" s="15"/>
      <c r="AB131" s="435"/>
      <c r="AC131" s="15"/>
      <c r="AD131" s="15">
        <f t="shared" si="22"/>
        <v>45341622121</v>
      </c>
      <c r="AE131" s="15"/>
      <c r="AF131" s="15"/>
      <c r="AG131" s="15"/>
      <c r="AH131" s="15">
        <v>47846214000</v>
      </c>
      <c r="AI131" s="15"/>
      <c r="AJ131" s="15"/>
      <c r="AK131" s="15"/>
      <c r="AL131" s="15">
        <f t="shared" si="20"/>
        <v>47846214000</v>
      </c>
      <c r="AM131" s="15">
        <v>325542700</v>
      </c>
      <c r="AN131" s="15"/>
      <c r="AO131" s="15"/>
      <c r="AP131" s="15">
        <v>50004270926</v>
      </c>
      <c r="AQ131" s="15"/>
      <c r="AR131" s="15"/>
      <c r="AS131" s="15"/>
      <c r="AT131" s="15">
        <f t="shared" si="14"/>
        <v>50329813626</v>
      </c>
      <c r="AU131" s="15"/>
      <c r="AV131" s="15"/>
      <c r="AW131" s="15"/>
      <c r="AX131" s="15">
        <v>50335969215</v>
      </c>
      <c r="AY131" s="15"/>
      <c r="AZ131" s="15"/>
      <c r="BA131" s="15"/>
      <c r="BB131" s="15">
        <f t="shared" si="15"/>
        <v>50335969215</v>
      </c>
      <c r="BC131" s="15"/>
      <c r="BD131" s="15"/>
      <c r="BE131" s="15"/>
      <c r="BF131" s="15">
        <v>53235980000</v>
      </c>
      <c r="BG131" s="15"/>
      <c r="BH131" s="15"/>
      <c r="BI131" s="15"/>
      <c r="BJ131" s="15">
        <f t="shared" si="16"/>
        <v>53235980000</v>
      </c>
      <c r="BK131" s="15">
        <f t="shared" si="21"/>
        <v>325542700</v>
      </c>
      <c r="BL131" s="15">
        <f t="shared" si="21"/>
        <v>0</v>
      </c>
      <c r="BM131" s="15">
        <f t="shared" si="21"/>
        <v>0</v>
      </c>
      <c r="BN131" s="15">
        <f t="shared" si="21"/>
        <v>246764056262</v>
      </c>
      <c r="BO131" s="15">
        <f t="shared" si="21"/>
        <v>0</v>
      </c>
      <c r="BP131" s="15">
        <f t="shared" si="21"/>
        <v>0</v>
      </c>
      <c r="BQ131" s="15">
        <f t="shared" si="21"/>
        <v>0</v>
      </c>
      <c r="BR131" s="15">
        <f t="shared" si="17"/>
        <v>247089598962</v>
      </c>
    </row>
    <row r="132" spans="1:70" ht="105" hidden="1" x14ac:dyDescent="0.25">
      <c r="A132" s="1">
        <v>128</v>
      </c>
      <c r="B132" s="6" t="s">
        <v>28</v>
      </c>
      <c r="C132" s="7" t="s">
        <v>29</v>
      </c>
      <c r="D132" s="8" t="s">
        <v>30</v>
      </c>
      <c r="E132" s="9" t="s">
        <v>31</v>
      </c>
      <c r="F132" s="8" t="s">
        <v>32</v>
      </c>
      <c r="G132" s="10" t="s">
        <v>33</v>
      </c>
      <c r="H132" s="11" t="s">
        <v>34</v>
      </c>
      <c r="I132" s="11" t="s">
        <v>474</v>
      </c>
      <c r="J132" s="11" t="s">
        <v>474</v>
      </c>
      <c r="K132" s="11"/>
      <c r="L132" s="23" t="s">
        <v>72</v>
      </c>
      <c r="M132" s="132"/>
      <c r="N132" s="132" t="s">
        <v>1757</v>
      </c>
      <c r="O132" s="127">
        <v>140</v>
      </c>
      <c r="P132" s="13" t="s">
        <v>498</v>
      </c>
      <c r="Q132" s="8" t="s">
        <v>499</v>
      </c>
      <c r="R132" s="8" t="s">
        <v>499</v>
      </c>
      <c r="S132" s="14">
        <v>0</v>
      </c>
      <c r="T132" s="134"/>
      <c r="U132" s="14"/>
      <c r="V132" s="8" t="s">
        <v>38</v>
      </c>
      <c r="W132" s="15"/>
      <c r="X132" s="15"/>
      <c r="Y132" s="15"/>
      <c r="Z132" s="15">
        <v>458078640</v>
      </c>
      <c r="AA132" s="15"/>
      <c r="AB132" s="435"/>
      <c r="AC132" s="15"/>
      <c r="AD132" s="15">
        <f t="shared" si="22"/>
        <v>458078640</v>
      </c>
      <c r="AE132" s="15"/>
      <c r="AF132" s="15"/>
      <c r="AG132" s="15"/>
      <c r="AH132" s="15">
        <v>434887662</v>
      </c>
      <c r="AI132" s="15"/>
      <c r="AJ132" s="15"/>
      <c r="AK132" s="15"/>
      <c r="AL132" s="15">
        <f t="shared" ref="AL132:AL155" si="23">SUM(AE132:AK132)</f>
        <v>434887662</v>
      </c>
      <c r="AM132" s="16">
        <v>325542700</v>
      </c>
      <c r="AN132" s="15"/>
      <c r="AO132" s="15"/>
      <c r="AP132" s="15">
        <v>860000000</v>
      </c>
      <c r="AQ132" s="15"/>
      <c r="AR132" s="15"/>
      <c r="AS132" s="15"/>
      <c r="AT132" s="15">
        <f t="shared" ref="AT132:AT195" si="24">SUM(AM132:AS132)</f>
        <v>1185542700</v>
      </c>
      <c r="AU132" s="17"/>
      <c r="AV132" s="15"/>
      <c r="AW132" s="15"/>
      <c r="AX132" s="15">
        <v>860000000</v>
      </c>
      <c r="AY132" s="15"/>
      <c r="AZ132" s="15"/>
      <c r="BA132" s="15"/>
      <c r="BB132" s="15">
        <f t="shared" ref="BB132:BB195" si="25">SUM(AU132:BA132)</f>
        <v>860000000</v>
      </c>
      <c r="BC132" s="16"/>
      <c r="BD132" s="16"/>
      <c r="BE132" s="16"/>
      <c r="BF132" s="16">
        <v>860000000</v>
      </c>
      <c r="BG132" s="16"/>
      <c r="BH132" s="16"/>
      <c r="BI132" s="16"/>
      <c r="BJ132" s="15">
        <f t="shared" ref="BJ132:BJ195" si="26">SUM(BC132:BI132)</f>
        <v>860000000</v>
      </c>
      <c r="BK132" s="15">
        <f t="shared" si="21"/>
        <v>325542700</v>
      </c>
      <c r="BL132" s="15">
        <f t="shared" si="21"/>
        <v>0</v>
      </c>
      <c r="BM132" s="15">
        <f t="shared" si="21"/>
        <v>0</v>
      </c>
      <c r="BN132" s="15">
        <f t="shared" si="21"/>
        <v>3472966302</v>
      </c>
      <c r="BO132" s="15">
        <f t="shared" si="21"/>
        <v>0</v>
      </c>
      <c r="BP132" s="15">
        <f t="shared" si="21"/>
        <v>0</v>
      </c>
      <c r="BQ132" s="15">
        <f t="shared" si="21"/>
        <v>0</v>
      </c>
      <c r="BR132" s="15">
        <f t="shared" ref="BR132:BR195" si="27">SUM(BK132:BQ132)</f>
        <v>3798509002</v>
      </c>
    </row>
    <row r="133" spans="1:70" ht="409.5" hidden="1" x14ac:dyDescent="0.25">
      <c r="A133" s="1">
        <v>129</v>
      </c>
      <c r="B133" s="6" t="s">
        <v>28</v>
      </c>
      <c r="C133" s="7" t="s">
        <v>47</v>
      </c>
      <c r="D133" s="8" t="s">
        <v>48</v>
      </c>
      <c r="E133" s="9" t="s">
        <v>62</v>
      </c>
      <c r="F133" s="8" t="s">
        <v>63</v>
      </c>
      <c r="G133" s="7">
        <v>1500</v>
      </c>
      <c r="H133" s="11" t="s">
        <v>51</v>
      </c>
      <c r="I133" s="11" t="s">
        <v>435</v>
      </c>
      <c r="J133" s="11"/>
      <c r="K133" s="7"/>
      <c r="L133" s="23">
        <v>0.52</v>
      </c>
      <c r="M133" s="23">
        <v>0.8</v>
      </c>
      <c r="N133" s="23"/>
      <c r="O133" s="19">
        <v>141</v>
      </c>
      <c r="P133" s="13" t="s">
        <v>500</v>
      </c>
      <c r="Q133" s="11" t="s">
        <v>501</v>
      </c>
      <c r="R133" s="22" t="s">
        <v>502</v>
      </c>
      <c r="S133" s="31">
        <v>0</v>
      </c>
      <c r="T133" s="31">
        <v>200</v>
      </c>
      <c r="U133" s="31" t="s">
        <v>503</v>
      </c>
      <c r="V133" s="8" t="s">
        <v>477</v>
      </c>
      <c r="W133" s="15"/>
      <c r="X133" s="15"/>
      <c r="Y133" s="15"/>
      <c r="Z133" s="15"/>
      <c r="AA133" s="15"/>
      <c r="AB133" s="435"/>
      <c r="AC133" s="15"/>
      <c r="AD133" s="15">
        <f t="shared" si="22"/>
        <v>0</v>
      </c>
      <c r="AE133" s="15"/>
      <c r="AF133" s="15"/>
      <c r="AG133" s="15"/>
      <c r="AH133" s="15"/>
      <c r="AI133" s="15">
        <v>4000000000</v>
      </c>
      <c r="AJ133" s="15"/>
      <c r="AK133" s="15"/>
      <c r="AL133" s="15">
        <f t="shared" si="23"/>
        <v>4000000000</v>
      </c>
      <c r="AM133" s="15">
        <v>325542700</v>
      </c>
      <c r="AN133" s="15"/>
      <c r="AO133" s="15"/>
      <c r="AP133" s="15"/>
      <c r="AQ133" s="15">
        <v>4000000000</v>
      </c>
      <c r="AR133" s="15"/>
      <c r="AS133" s="15"/>
      <c r="AT133" s="15">
        <f t="shared" si="24"/>
        <v>4325542700</v>
      </c>
      <c r="AU133" s="15"/>
      <c r="AV133" s="15"/>
      <c r="AW133" s="15"/>
      <c r="AX133" s="15"/>
      <c r="AY133" s="15">
        <v>5200000000</v>
      </c>
      <c r="AZ133" s="15"/>
      <c r="BA133" s="15"/>
      <c r="BB133" s="15">
        <f t="shared" si="25"/>
        <v>5200000000</v>
      </c>
      <c r="BC133" s="15"/>
      <c r="BD133" s="15"/>
      <c r="BE133" s="15"/>
      <c r="BF133" s="15"/>
      <c r="BG133" s="15">
        <v>4200000000</v>
      </c>
      <c r="BH133" s="15"/>
      <c r="BI133" s="15"/>
      <c r="BJ133" s="15">
        <f t="shared" si="26"/>
        <v>4200000000</v>
      </c>
      <c r="BK133" s="15">
        <f t="shared" si="21"/>
        <v>325542700</v>
      </c>
      <c r="BL133" s="15">
        <f t="shared" si="21"/>
        <v>0</v>
      </c>
      <c r="BM133" s="15">
        <f t="shared" si="21"/>
        <v>0</v>
      </c>
      <c r="BN133" s="15">
        <f t="shared" si="21"/>
        <v>0</v>
      </c>
      <c r="BO133" s="15">
        <f t="shared" si="21"/>
        <v>17400000000</v>
      </c>
      <c r="BP133" s="15">
        <f t="shared" si="21"/>
        <v>0</v>
      </c>
      <c r="BQ133" s="15">
        <f t="shared" si="21"/>
        <v>0</v>
      </c>
      <c r="BR133" s="15">
        <f t="shared" si="27"/>
        <v>17725542700</v>
      </c>
    </row>
    <row r="134" spans="1:70" ht="90" hidden="1" x14ac:dyDescent="0.25">
      <c r="A134" s="1">
        <v>130</v>
      </c>
      <c r="B134" s="6" t="s">
        <v>28</v>
      </c>
      <c r="C134" s="7" t="s">
        <v>29</v>
      </c>
      <c r="D134" s="8" t="s">
        <v>30</v>
      </c>
      <c r="E134" s="9" t="s">
        <v>31</v>
      </c>
      <c r="F134" s="8" t="s">
        <v>32</v>
      </c>
      <c r="G134" s="10" t="s">
        <v>33</v>
      </c>
      <c r="H134" s="11" t="s">
        <v>34</v>
      </c>
      <c r="I134" s="11" t="s">
        <v>504</v>
      </c>
      <c r="J134" s="11" t="s">
        <v>504</v>
      </c>
      <c r="K134" s="11"/>
      <c r="L134" s="7" t="s">
        <v>505</v>
      </c>
      <c r="M134" s="129"/>
      <c r="N134" s="129" t="s">
        <v>1757</v>
      </c>
      <c r="O134" s="126">
        <v>142</v>
      </c>
      <c r="P134" s="13" t="s">
        <v>506</v>
      </c>
      <c r="Q134" s="11" t="s">
        <v>507</v>
      </c>
      <c r="R134" s="11" t="s">
        <v>507</v>
      </c>
      <c r="S134" s="14">
        <v>20</v>
      </c>
      <c r="T134" s="134"/>
      <c r="U134" s="14"/>
      <c r="V134" s="8" t="s">
        <v>38</v>
      </c>
      <c r="W134" s="15"/>
      <c r="X134" s="15"/>
      <c r="Y134" s="15"/>
      <c r="Z134" s="15">
        <v>290327821</v>
      </c>
      <c r="AA134" s="15"/>
      <c r="AB134" s="435"/>
      <c r="AC134" s="15"/>
      <c r="AD134" s="15">
        <f t="shared" si="22"/>
        <v>290327821</v>
      </c>
      <c r="AE134" s="15"/>
      <c r="AF134" s="15"/>
      <c r="AG134" s="15"/>
      <c r="AH134" s="15">
        <v>436489491</v>
      </c>
      <c r="AI134" s="15"/>
      <c r="AJ134" s="15"/>
      <c r="AK134" s="15"/>
      <c r="AL134" s="15">
        <f t="shared" si="23"/>
        <v>436489491</v>
      </c>
      <c r="AM134" s="16">
        <v>325542700</v>
      </c>
      <c r="AN134" s="15"/>
      <c r="AO134" s="15"/>
      <c r="AP134" s="15">
        <v>1250000000</v>
      </c>
      <c r="AQ134" s="15"/>
      <c r="AR134" s="15"/>
      <c r="AS134" s="15"/>
      <c r="AT134" s="15">
        <f t="shared" si="24"/>
        <v>1575542700</v>
      </c>
      <c r="AU134" s="17">
        <v>700000000</v>
      </c>
      <c r="AV134" s="15"/>
      <c r="AW134" s="15"/>
      <c r="AX134" s="15">
        <v>1300000000</v>
      </c>
      <c r="AY134" s="15"/>
      <c r="AZ134" s="15"/>
      <c r="BA134" s="15"/>
      <c r="BB134" s="15">
        <f t="shared" si="25"/>
        <v>2000000000</v>
      </c>
      <c r="BC134" s="16">
        <v>700000000</v>
      </c>
      <c r="BD134" s="16"/>
      <c r="BE134" s="16"/>
      <c r="BF134" s="16">
        <v>1300000000</v>
      </c>
      <c r="BG134" s="16"/>
      <c r="BH134" s="16"/>
      <c r="BI134" s="16"/>
      <c r="BJ134" s="15">
        <f t="shared" si="26"/>
        <v>2000000000</v>
      </c>
      <c r="BK134" s="15">
        <f t="shared" si="21"/>
        <v>1725542700</v>
      </c>
      <c r="BL134" s="15">
        <f t="shared" si="21"/>
        <v>0</v>
      </c>
      <c r="BM134" s="15">
        <f t="shared" si="21"/>
        <v>0</v>
      </c>
      <c r="BN134" s="15">
        <f t="shared" si="21"/>
        <v>4576817312</v>
      </c>
      <c r="BO134" s="15">
        <f t="shared" si="21"/>
        <v>0</v>
      </c>
      <c r="BP134" s="15">
        <f t="shared" si="21"/>
        <v>0</v>
      </c>
      <c r="BQ134" s="15">
        <f t="shared" si="21"/>
        <v>0</v>
      </c>
      <c r="BR134" s="15">
        <f t="shared" si="27"/>
        <v>6302360012</v>
      </c>
    </row>
    <row r="135" spans="1:70" ht="135" hidden="1" x14ac:dyDescent="0.25">
      <c r="A135" s="1">
        <v>131</v>
      </c>
      <c r="B135" s="6" t="s">
        <v>28</v>
      </c>
      <c r="C135" s="7" t="s">
        <v>29</v>
      </c>
      <c r="D135" s="8" t="s">
        <v>30</v>
      </c>
      <c r="E135" s="9" t="s">
        <v>31</v>
      </c>
      <c r="F135" s="8" t="s">
        <v>32</v>
      </c>
      <c r="G135" s="10" t="s">
        <v>33</v>
      </c>
      <c r="H135" s="11" t="s">
        <v>34</v>
      </c>
      <c r="I135" s="11" t="s">
        <v>508</v>
      </c>
      <c r="J135" s="11" t="s">
        <v>508</v>
      </c>
      <c r="K135" s="11"/>
      <c r="L135" s="7" t="s">
        <v>509</v>
      </c>
      <c r="M135" s="129"/>
      <c r="N135" s="129" t="s">
        <v>1757</v>
      </c>
      <c r="O135" s="126">
        <v>143</v>
      </c>
      <c r="P135" s="13" t="s">
        <v>510</v>
      </c>
      <c r="Q135" s="11" t="s">
        <v>511</v>
      </c>
      <c r="R135" s="11" t="s">
        <v>511</v>
      </c>
      <c r="S135" s="33" t="s">
        <v>72</v>
      </c>
      <c r="T135" s="114"/>
      <c r="U135" s="33"/>
      <c r="V135" s="8" t="s">
        <v>38</v>
      </c>
      <c r="W135" s="15"/>
      <c r="X135" s="15"/>
      <c r="Y135" s="15"/>
      <c r="Z135" s="15">
        <v>291189539</v>
      </c>
      <c r="AA135" s="15"/>
      <c r="AB135" s="435"/>
      <c r="AC135" s="15"/>
      <c r="AD135" s="15">
        <f t="shared" si="22"/>
        <v>291189539</v>
      </c>
      <c r="AE135" s="15">
        <v>180000000</v>
      </c>
      <c r="AF135" s="15"/>
      <c r="AG135" s="15"/>
      <c r="AH135" s="15">
        <v>239209384</v>
      </c>
      <c r="AI135" s="15"/>
      <c r="AJ135" s="15"/>
      <c r="AK135" s="15"/>
      <c r="AL135" s="15">
        <f t="shared" si="23"/>
        <v>419209384</v>
      </c>
      <c r="AM135" s="16">
        <v>325542700</v>
      </c>
      <c r="AN135" s="15"/>
      <c r="AO135" s="15"/>
      <c r="AP135" s="15">
        <v>945455150</v>
      </c>
      <c r="AQ135" s="15"/>
      <c r="AR135" s="15"/>
      <c r="AS135" s="15"/>
      <c r="AT135" s="15">
        <f t="shared" si="24"/>
        <v>1270997850</v>
      </c>
      <c r="AU135" s="17">
        <v>213696000</v>
      </c>
      <c r="AV135" s="15"/>
      <c r="AW135" s="15"/>
      <c r="AX135" s="15">
        <v>1074546900</v>
      </c>
      <c r="AY135" s="15"/>
      <c r="AZ135" s="15"/>
      <c r="BA135" s="15"/>
      <c r="BB135" s="15">
        <f t="shared" si="25"/>
        <v>1288242900</v>
      </c>
      <c r="BC135" s="16">
        <v>213696000</v>
      </c>
      <c r="BD135" s="16"/>
      <c r="BE135" s="16"/>
      <c r="BF135" s="16">
        <v>1074546900</v>
      </c>
      <c r="BG135" s="16"/>
      <c r="BH135" s="16"/>
      <c r="BI135" s="16"/>
      <c r="BJ135" s="15">
        <f t="shared" si="26"/>
        <v>1288242900</v>
      </c>
      <c r="BK135" s="15">
        <f t="shared" si="21"/>
        <v>932934700</v>
      </c>
      <c r="BL135" s="15">
        <f t="shared" si="21"/>
        <v>0</v>
      </c>
      <c r="BM135" s="15">
        <f t="shared" si="21"/>
        <v>0</v>
      </c>
      <c r="BN135" s="15">
        <f t="shared" si="21"/>
        <v>3624947873</v>
      </c>
      <c r="BO135" s="15">
        <f t="shared" si="21"/>
        <v>0</v>
      </c>
      <c r="BP135" s="15">
        <f t="shared" si="21"/>
        <v>0</v>
      </c>
      <c r="BQ135" s="15">
        <f t="shared" si="21"/>
        <v>0</v>
      </c>
      <c r="BR135" s="15">
        <f t="shared" si="27"/>
        <v>4557882573</v>
      </c>
    </row>
    <row r="136" spans="1:70" ht="120" hidden="1" x14ac:dyDescent="0.25">
      <c r="A136" s="1">
        <v>132</v>
      </c>
      <c r="B136" s="50" t="s">
        <v>28</v>
      </c>
      <c r="C136" s="40" t="s">
        <v>512</v>
      </c>
      <c r="D136" s="41" t="s">
        <v>513</v>
      </c>
      <c r="E136" s="9" t="s">
        <v>514</v>
      </c>
      <c r="F136" s="8" t="s">
        <v>515</v>
      </c>
      <c r="G136" s="10" t="s">
        <v>516</v>
      </c>
      <c r="H136" s="11" t="s">
        <v>517</v>
      </c>
      <c r="I136" s="11" t="s">
        <v>518</v>
      </c>
      <c r="J136" s="22" t="s">
        <v>519</v>
      </c>
      <c r="K136" s="22" t="s">
        <v>520</v>
      </c>
      <c r="L136" s="7" t="s">
        <v>521</v>
      </c>
      <c r="M136" s="7" t="s">
        <v>522</v>
      </c>
      <c r="N136" s="7"/>
      <c r="O136" s="12">
        <v>144</v>
      </c>
      <c r="P136" s="13" t="s">
        <v>523</v>
      </c>
      <c r="Q136" s="8" t="s">
        <v>524</v>
      </c>
      <c r="R136" s="8" t="s">
        <v>524</v>
      </c>
      <c r="S136" s="14">
        <v>2</v>
      </c>
      <c r="T136" s="14">
        <v>2</v>
      </c>
      <c r="U136" s="14"/>
      <c r="V136" s="8" t="s">
        <v>525</v>
      </c>
      <c r="W136" s="15"/>
      <c r="X136" s="15">
        <v>1903778200</v>
      </c>
      <c r="Y136" s="15"/>
      <c r="Z136" s="15"/>
      <c r="AA136" s="15"/>
      <c r="AB136" s="435"/>
      <c r="AC136" s="15">
        <v>262543390</v>
      </c>
      <c r="AD136" s="15">
        <f t="shared" si="22"/>
        <v>2166321590</v>
      </c>
      <c r="AE136" s="15"/>
      <c r="AF136" s="15">
        <f>842083375+262543390</f>
        <v>1104626765</v>
      </c>
      <c r="AG136" s="15"/>
      <c r="AH136" s="15"/>
      <c r="AI136" s="15"/>
      <c r="AJ136" s="15"/>
      <c r="AK136" s="15">
        <v>250000000</v>
      </c>
      <c r="AL136" s="15">
        <f t="shared" si="23"/>
        <v>1354626765</v>
      </c>
      <c r="AM136" s="15">
        <v>325542700</v>
      </c>
      <c r="AN136" s="15">
        <v>782000000</v>
      </c>
      <c r="AO136" s="15"/>
      <c r="AP136" s="15"/>
      <c r="AQ136" s="15"/>
      <c r="AR136" s="15"/>
      <c r="AS136" s="15">
        <v>250000000</v>
      </c>
      <c r="AT136" s="15">
        <f t="shared" si="24"/>
        <v>1357542700</v>
      </c>
      <c r="AU136" s="15"/>
      <c r="AV136" s="15">
        <v>782000000</v>
      </c>
      <c r="AW136" s="15"/>
      <c r="AX136" s="15"/>
      <c r="AY136" s="15"/>
      <c r="AZ136" s="15"/>
      <c r="BA136" s="15">
        <v>250000000</v>
      </c>
      <c r="BB136" s="15">
        <f t="shared" si="25"/>
        <v>1032000000</v>
      </c>
      <c r="BC136" s="15"/>
      <c r="BD136" s="15">
        <v>782000000</v>
      </c>
      <c r="BE136" s="15"/>
      <c r="BF136" s="15"/>
      <c r="BG136" s="15"/>
      <c r="BH136" s="15"/>
      <c r="BI136" s="15"/>
      <c r="BJ136" s="15">
        <f t="shared" si="26"/>
        <v>782000000</v>
      </c>
      <c r="BK136" s="15">
        <f t="shared" si="21"/>
        <v>325542700</v>
      </c>
      <c r="BL136" s="15">
        <f t="shared" si="21"/>
        <v>5354404965</v>
      </c>
      <c r="BM136" s="15">
        <f t="shared" si="21"/>
        <v>0</v>
      </c>
      <c r="BN136" s="15">
        <f t="shared" si="21"/>
        <v>0</v>
      </c>
      <c r="BO136" s="15">
        <f t="shared" si="21"/>
        <v>0</v>
      </c>
      <c r="BP136" s="15">
        <f t="shared" si="21"/>
        <v>0</v>
      </c>
      <c r="BQ136" s="15">
        <f t="shared" si="21"/>
        <v>1012543390</v>
      </c>
      <c r="BR136" s="15">
        <f t="shared" si="27"/>
        <v>6692491055</v>
      </c>
    </row>
    <row r="137" spans="1:70" ht="120" hidden="1" x14ac:dyDescent="0.25">
      <c r="A137" s="1">
        <v>133</v>
      </c>
      <c r="B137" s="6" t="s">
        <v>28</v>
      </c>
      <c r="C137" s="7" t="s">
        <v>47</v>
      </c>
      <c r="D137" s="8" t="s">
        <v>48</v>
      </c>
      <c r="E137" s="9" t="s">
        <v>49</v>
      </c>
      <c r="F137" s="8" t="s">
        <v>50</v>
      </c>
      <c r="G137" s="7">
        <v>1500</v>
      </c>
      <c r="H137" s="11" t="s">
        <v>51</v>
      </c>
      <c r="I137" s="11" t="s">
        <v>518</v>
      </c>
      <c r="J137" s="11" t="s">
        <v>518</v>
      </c>
      <c r="K137" s="11"/>
      <c r="L137" s="7" t="s">
        <v>526</v>
      </c>
      <c r="M137" s="7" t="s">
        <v>527</v>
      </c>
      <c r="N137" s="7"/>
      <c r="O137" s="12">
        <v>145</v>
      </c>
      <c r="P137" s="13" t="s">
        <v>528</v>
      </c>
      <c r="Q137" s="8" t="s">
        <v>529</v>
      </c>
      <c r="R137" s="8" t="s">
        <v>529</v>
      </c>
      <c r="S137" s="14">
        <v>8</v>
      </c>
      <c r="T137" s="14">
        <v>13</v>
      </c>
      <c r="U137" s="14"/>
      <c r="V137" s="8" t="s">
        <v>530</v>
      </c>
      <c r="W137" s="15"/>
      <c r="X137" s="15">
        <v>268715847</v>
      </c>
      <c r="Y137" s="15"/>
      <c r="Z137" s="15"/>
      <c r="AA137" s="15"/>
      <c r="AB137" s="435"/>
      <c r="AC137" s="15"/>
      <c r="AD137" s="15">
        <f t="shared" si="22"/>
        <v>268715847</v>
      </c>
      <c r="AE137" s="15"/>
      <c r="AF137" s="15">
        <v>200000000</v>
      </c>
      <c r="AG137" s="15"/>
      <c r="AH137" s="15"/>
      <c r="AI137" s="15"/>
      <c r="AJ137" s="15"/>
      <c r="AK137" s="15"/>
      <c r="AL137" s="15">
        <f t="shared" si="23"/>
        <v>200000000</v>
      </c>
      <c r="AM137" s="15">
        <v>325542700</v>
      </c>
      <c r="AN137" s="15">
        <v>200000000</v>
      </c>
      <c r="AO137" s="15"/>
      <c r="AP137" s="15"/>
      <c r="AQ137" s="15"/>
      <c r="AR137" s="15"/>
      <c r="AS137" s="15"/>
      <c r="AT137" s="15">
        <f t="shared" si="24"/>
        <v>525542700</v>
      </c>
      <c r="AU137" s="15"/>
      <c r="AV137" s="15">
        <v>200000000</v>
      </c>
      <c r="AW137" s="15"/>
      <c r="AX137" s="15"/>
      <c r="AY137" s="15"/>
      <c r="AZ137" s="15"/>
      <c r="BA137" s="15"/>
      <c r="BB137" s="15">
        <f t="shared" si="25"/>
        <v>200000000</v>
      </c>
      <c r="BC137" s="15"/>
      <c r="BD137" s="15">
        <v>175000000</v>
      </c>
      <c r="BE137" s="15"/>
      <c r="BF137" s="15"/>
      <c r="BG137" s="15"/>
      <c r="BH137" s="15"/>
      <c r="BI137" s="15"/>
      <c r="BJ137" s="15">
        <f t="shared" si="26"/>
        <v>175000000</v>
      </c>
      <c r="BK137" s="15">
        <f t="shared" si="21"/>
        <v>325542700</v>
      </c>
      <c r="BL137" s="15">
        <f t="shared" si="21"/>
        <v>1043715847</v>
      </c>
      <c r="BM137" s="15">
        <f t="shared" si="21"/>
        <v>0</v>
      </c>
      <c r="BN137" s="15">
        <f t="shared" si="21"/>
        <v>0</v>
      </c>
      <c r="BO137" s="15">
        <f t="shared" si="21"/>
        <v>0</v>
      </c>
      <c r="BP137" s="15">
        <f t="shared" si="21"/>
        <v>0</v>
      </c>
      <c r="BQ137" s="15">
        <f t="shared" si="21"/>
        <v>0</v>
      </c>
      <c r="BR137" s="15">
        <f t="shared" si="27"/>
        <v>1369258547</v>
      </c>
    </row>
    <row r="138" spans="1:70" ht="105" hidden="1" x14ac:dyDescent="0.25">
      <c r="A138" s="1">
        <v>134</v>
      </c>
      <c r="B138" s="6" t="s">
        <v>28</v>
      </c>
      <c r="C138" s="7" t="s">
        <v>109</v>
      </c>
      <c r="D138" s="8" t="s">
        <v>110</v>
      </c>
      <c r="E138" s="9" t="s">
        <v>111</v>
      </c>
      <c r="F138" s="8" t="s">
        <v>112</v>
      </c>
      <c r="G138" s="7">
        <v>1604</v>
      </c>
      <c r="H138" s="11" t="s">
        <v>113</v>
      </c>
      <c r="I138" s="11" t="s">
        <v>531</v>
      </c>
      <c r="J138" s="11" t="s">
        <v>531</v>
      </c>
      <c r="K138" s="11"/>
      <c r="L138" s="7">
        <v>4233</v>
      </c>
      <c r="M138" s="7">
        <v>4133</v>
      </c>
      <c r="N138" s="7"/>
      <c r="O138" s="12">
        <v>146</v>
      </c>
      <c r="P138" s="13" t="s">
        <v>532</v>
      </c>
      <c r="Q138" s="8" t="s">
        <v>533</v>
      </c>
      <c r="R138" s="8" t="s">
        <v>533</v>
      </c>
      <c r="S138" s="14">
        <v>1</v>
      </c>
      <c r="T138" s="14">
        <v>1</v>
      </c>
      <c r="U138" s="14"/>
      <c r="V138" s="8" t="s">
        <v>118</v>
      </c>
      <c r="W138" s="15"/>
      <c r="X138" s="15">
        <v>20000000</v>
      </c>
      <c r="Y138" s="15"/>
      <c r="Z138" s="15"/>
      <c r="AA138" s="15"/>
      <c r="AB138" s="435"/>
      <c r="AC138" s="15"/>
      <c r="AD138" s="15">
        <f t="shared" si="22"/>
        <v>20000000</v>
      </c>
      <c r="AE138" s="15"/>
      <c r="AF138" s="15">
        <v>30000000</v>
      </c>
      <c r="AG138" s="15"/>
      <c r="AH138" s="15"/>
      <c r="AI138" s="15"/>
      <c r="AJ138" s="15"/>
      <c r="AK138" s="15"/>
      <c r="AL138" s="15">
        <f t="shared" si="23"/>
        <v>30000000</v>
      </c>
      <c r="AM138" s="15">
        <v>325542700</v>
      </c>
      <c r="AN138" s="15">
        <v>21000000</v>
      </c>
      <c r="AO138" s="15"/>
      <c r="AP138" s="15"/>
      <c r="AQ138" s="15"/>
      <c r="AR138" s="15"/>
      <c r="AS138" s="15"/>
      <c r="AT138" s="15">
        <f t="shared" si="24"/>
        <v>346542700</v>
      </c>
      <c r="AU138" s="15"/>
      <c r="AV138" s="15">
        <v>22050031</v>
      </c>
      <c r="AW138" s="15"/>
      <c r="AX138" s="15"/>
      <c r="AY138" s="15"/>
      <c r="AZ138" s="15"/>
      <c r="BA138" s="15"/>
      <c r="BB138" s="15">
        <f t="shared" si="25"/>
        <v>22050031</v>
      </c>
      <c r="BC138" s="15"/>
      <c r="BD138" s="15">
        <v>22711528</v>
      </c>
      <c r="BE138" s="15"/>
      <c r="BF138" s="15"/>
      <c r="BG138" s="15"/>
      <c r="BH138" s="15"/>
      <c r="BI138" s="15"/>
      <c r="BJ138" s="15">
        <f t="shared" si="26"/>
        <v>22711528</v>
      </c>
      <c r="BK138" s="15">
        <f t="shared" si="21"/>
        <v>325542700</v>
      </c>
      <c r="BL138" s="15">
        <f t="shared" si="21"/>
        <v>115761559</v>
      </c>
      <c r="BM138" s="15">
        <f t="shared" si="21"/>
        <v>0</v>
      </c>
      <c r="BN138" s="15">
        <f t="shared" si="21"/>
        <v>0</v>
      </c>
      <c r="BO138" s="15">
        <f t="shared" si="21"/>
        <v>0</v>
      </c>
      <c r="BP138" s="15">
        <f t="shared" si="21"/>
        <v>0</v>
      </c>
      <c r="BQ138" s="15">
        <f t="shared" si="21"/>
        <v>0</v>
      </c>
      <c r="BR138" s="15">
        <f t="shared" si="27"/>
        <v>441304259</v>
      </c>
    </row>
    <row r="139" spans="1:70" ht="105" hidden="1" x14ac:dyDescent="0.25">
      <c r="A139" s="1">
        <v>135</v>
      </c>
      <c r="B139" s="50" t="s">
        <v>28</v>
      </c>
      <c r="C139" s="7" t="s">
        <v>109</v>
      </c>
      <c r="D139" s="8" t="s">
        <v>110</v>
      </c>
      <c r="E139" s="9" t="s">
        <v>111</v>
      </c>
      <c r="F139" s="8" t="s">
        <v>112</v>
      </c>
      <c r="G139" s="7">
        <v>1604</v>
      </c>
      <c r="H139" s="11" t="s">
        <v>113</v>
      </c>
      <c r="I139" s="11" t="s">
        <v>534</v>
      </c>
      <c r="J139" s="11" t="s">
        <v>534</v>
      </c>
      <c r="K139" s="11"/>
      <c r="L139" s="7">
        <v>4233</v>
      </c>
      <c r="M139" s="7">
        <v>4133</v>
      </c>
      <c r="N139" s="7"/>
      <c r="O139" s="12">
        <v>147</v>
      </c>
      <c r="P139" s="13" t="s">
        <v>535</v>
      </c>
      <c r="Q139" s="8" t="s">
        <v>536</v>
      </c>
      <c r="R139" s="8" t="s">
        <v>536</v>
      </c>
      <c r="S139" s="14">
        <v>40</v>
      </c>
      <c r="T139" s="14">
        <v>50</v>
      </c>
      <c r="U139" s="14"/>
      <c r="V139" s="8" t="s">
        <v>118</v>
      </c>
      <c r="W139" s="15"/>
      <c r="X139" s="15">
        <v>20247204</v>
      </c>
      <c r="Y139" s="15"/>
      <c r="Z139" s="15"/>
      <c r="AA139" s="15"/>
      <c r="AB139" s="435"/>
      <c r="AC139" s="15"/>
      <c r="AD139" s="15">
        <f t="shared" si="22"/>
        <v>20247204</v>
      </c>
      <c r="AE139" s="15"/>
      <c r="AF139" s="15">
        <v>80000000</v>
      </c>
      <c r="AG139" s="15"/>
      <c r="AH139" s="15"/>
      <c r="AI139" s="15"/>
      <c r="AJ139" s="15"/>
      <c r="AK139" s="15"/>
      <c r="AL139" s="15">
        <f t="shared" si="23"/>
        <v>80000000</v>
      </c>
      <c r="AM139" s="15">
        <v>325542700</v>
      </c>
      <c r="AN139" s="15">
        <v>52500000</v>
      </c>
      <c r="AO139" s="15"/>
      <c r="AP139" s="15"/>
      <c r="AQ139" s="15"/>
      <c r="AR139" s="15"/>
      <c r="AS139" s="15"/>
      <c r="AT139" s="15">
        <f t="shared" si="24"/>
        <v>378042700</v>
      </c>
      <c r="AU139" s="15"/>
      <c r="AV139" s="15">
        <v>55125076</v>
      </c>
      <c r="AW139" s="15"/>
      <c r="AX139" s="15"/>
      <c r="AY139" s="15"/>
      <c r="AZ139" s="15"/>
      <c r="BA139" s="15"/>
      <c r="BB139" s="15">
        <f t="shared" si="25"/>
        <v>55125076</v>
      </c>
      <c r="BC139" s="15"/>
      <c r="BD139" s="15">
        <v>56778820</v>
      </c>
      <c r="BE139" s="15"/>
      <c r="BF139" s="15"/>
      <c r="BG139" s="15"/>
      <c r="BH139" s="15"/>
      <c r="BI139" s="15"/>
      <c r="BJ139" s="15">
        <f t="shared" si="26"/>
        <v>56778820</v>
      </c>
      <c r="BK139" s="15">
        <f t="shared" si="21"/>
        <v>325542700</v>
      </c>
      <c r="BL139" s="15">
        <f t="shared" si="21"/>
        <v>264651100</v>
      </c>
      <c r="BM139" s="15">
        <f t="shared" si="21"/>
        <v>0</v>
      </c>
      <c r="BN139" s="15">
        <f t="shared" si="21"/>
        <v>0</v>
      </c>
      <c r="BO139" s="15">
        <f t="shared" si="21"/>
        <v>0</v>
      </c>
      <c r="BP139" s="15">
        <f t="shared" si="21"/>
        <v>0</v>
      </c>
      <c r="BQ139" s="15">
        <f t="shared" si="21"/>
        <v>0</v>
      </c>
      <c r="BR139" s="15">
        <f t="shared" si="27"/>
        <v>590193800</v>
      </c>
    </row>
    <row r="140" spans="1:70" ht="90" hidden="1" x14ac:dyDescent="0.25">
      <c r="A140" s="1">
        <v>136</v>
      </c>
      <c r="B140" s="50" t="s">
        <v>28</v>
      </c>
      <c r="C140" s="7" t="s">
        <v>47</v>
      </c>
      <c r="D140" s="8" t="s">
        <v>48</v>
      </c>
      <c r="E140" s="9" t="s">
        <v>49</v>
      </c>
      <c r="F140" s="8" t="s">
        <v>50</v>
      </c>
      <c r="G140" s="7">
        <v>1500</v>
      </c>
      <c r="H140" s="11" t="s">
        <v>51</v>
      </c>
      <c r="I140" s="11" t="s">
        <v>534</v>
      </c>
      <c r="J140" s="11" t="s">
        <v>534</v>
      </c>
      <c r="K140" s="11"/>
      <c r="L140" s="7">
        <v>4233</v>
      </c>
      <c r="M140" s="7">
        <v>4133</v>
      </c>
      <c r="N140" s="7"/>
      <c r="O140" s="12">
        <v>148</v>
      </c>
      <c r="P140" s="13" t="s">
        <v>537</v>
      </c>
      <c r="Q140" s="8" t="s">
        <v>538</v>
      </c>
      <c r="R140" s="8" t="s">
        <v>538</v>
      </c>
      <c r="S140" s="14">
        <v>0</v>
      </c>
      <c r="T140" s="20">
        <v>1</v>
      </c>
      <c r="U140" s="20"/>
      <c r="V140" s="8" t="s">
        <v>530</v>
      </c>
      <c r="W140" s="15"/>
      <c r="X140" s="15">
        <v>54578799</v>
      </c>
      <c r="Y140" s="15"/>
      <c r="Z140" s="15"/>
      <c r="AA140" s="15"/>
      <c r="AB140" s="435"/>
      <c r="AC140" s="15"/>
      <c r="AD140" s="15">
        <f t="shared" si="22"/>
        <v>54578799</v>
      </c>
      <c r="AE140" s="15"/>
      <c r="AF140" s="15">
        <v>150000000</v>
      </c>
      <c r="AG140" s="15"/>
      <c r="AH140" s="15"/>
      <c r="AI140" s="15"/>
      <c r="AJ140" s="15"/>
      <c r="AK140" s="15"/>
      <c r="AL140" s="15">
        <f t="shared" si="23"/>
        <v>150000000</v>
      </c>
      <c r="AM140" s="15">
        <v>325542700</v>
      </c>
      <c r="AN140" s="15">
        <v>50000000</v>
      </c>
      <c r="AO140" s="15"/>
      <c r="AP140" s="15"/>
      <c r="AQ140" s="15"/>
      <c r="AR140" s="15"/>
      <c r="AS140" s="15"/>
      <c r="AT140" s="15">
        <f t="shared" si="24"/>
        <v>375542700</v>
      </c>
      <c r="AU140" s="15"/>
      <c r="AV140" s="15">
        <v>50000000</v>
      </c>
      <c r="AW140" s="15"/>
      <c r="AX140" s="15"/>
      <c r="AY140" s="15"/>
      <c r="AZ140" s="15"/>
      <c r="BA140" s="15"/>
      <c r="BB140" s="15">
        <f t="shared" si="25"/>
        <v>50000000</v>
      </c>
      <c r="BC140" s="15"/>
      <c r="BD140" s="15"/>
      <c r="BE140" s="15"/>
      <c r="BF140" s="15"/>
      <c r="BG140" s="15"/>
      <c r="BH140" s="15"/>
      <c r="BI140" s="15"/>
      <c r="BJ140" s="15">
        <f t="shared" si="26"/>
        <v>0</v>
      </c>
      <c r="BK140" s="15">
        <f t="shared" si="21"/>
        <v>325542700</v>
      </c>
      <c r="BL140" s="15">
        <f t="shared" si="21"/>
        <v>304578799</v>
      </c>
      <c r="BM140" s="15">
        <f t="shared" si="21"/>
        <v>0</v>
      </c>
      <c r="BN140" s="15">
        <f t="shared" si="21"/>
        <v>0</v>
      </c>
      <c r="BO140" s="15">
        <f t="shared" si="21"/>
        <v>0</v>
      </c>
      <c r="BP140" s="15">
        <f t="shared" si="21"/>
        <v>0</v>
      </c>
      <c r="BQ140" s="15">
        <f t="shared" si="21"/>
        <v>0</v>
      </c>
      <c r="BR140" s="15">
        <f t="shared" si="27"/>
        <v>630121499</v>
      </c>
    </row>
    <row r="141" spans="1:70" ht="60" hidden="1" x14ac:dyDescent="0.25">
      <c r="A141" s="1">
        <v>137</v>
      </c>
      <c r="B141" s="50" t="s">
        <v>28</v>
      </c>
      <c r="C141" s="7" t="s">
        <v>47</v>
      </c>
      <c r="D141" s="8" t="s">
        <v>48</v>
      </c>
      <c r="E141" s="9" t="s">
        <v>49</v>
      </c>
      <c r="F141" s="8" t="s">
        <v>50</v>
      </c>
      <c r="G141" s="7">
        <v>1500</v>
      </c>
      <c r="H141" s="11" t="s">
        <v>51</v>
      </c>
      <c r="I141" s="11" t="s">
        <v>534</v>
      </c>
      <c r="J141" s="11" t="s">
        <v>534</v>
      </c>
      <c r="K141" s="11"/>
      <c r="L141" s="7">
        <v>4233</v>
      </c>
      <c r="M141" s="7">
        <v>4133</v>
      </c>
      <c r="N141" s="7"/>
      <c r="O141" s="12">
        <v>149</v>
      </c>
      <c r="P141" s="13" t="s">
        <v>539</v>
      </c>
      <c r="Q141" s="8" t="s">
        <v>540</v>
      </c>
      <c r="R141" s="8" t="s">
        <v>540</v>
      </c>
      <c r="S141" s="14">
        <v>0</v>
      </c>
      <c r="T141" s="20">
        <v>1</v>
      </c>
      <c r="U141" s="20"/>
      <c r="V141" s="8" t="s">
        <v>530</v>
      </c>
      <c r="W141" s="15"/>
      <c r="X141" s="15">
        <v>107885523</v>
      </c>
      <c r="Y141" s="15"/>
      <c r="Z141" s="15"/>
      <c r="AA141" s="15"/>
      <c r="AB141" s="435"/>
      <c r="AC141" s="15"/>
      <c r="AD141" s="15">
        <f t="shared" si="22"/>
        <v>107885523</v>
      </c>
      <c r="AE141" s="15"/>
      <c r="AF141" s="15">
        <v>250000000</v>
      </c>
      <c r="AG141" s="15"/>
      <c r="AH141" s="15"/>
      <c r="AI141" s="15"/>
      <c r="AJ141" s="15"/>
      <c r="AK141" s="15"/>
      <c r="AL141" s="15">
        <f t="shared" si="23"/>
        <v>250000000</v>
      </c>
      <c r="AM141" s="15">
        <v>325542700</v>
      </c>
      <c r="AN141" s="15">
        <v>100000000</v>
      </c>
      <c r="AO141" s="15"/>
      <c r="AP141" s="15"/>
      <c r="AQ141" s="15"/>
      <c r="AR141" s="15"/>
      <c r="AS141" s="15"/>
      <c r="AT141" s="15">
        <f t="shared" si="24"/>
        <v>425542700</v>
      </c>
      <c r="AU141" s="15"/>
      <c r="AV141" s="15">
        <v>100000000</v>
      </c>
      <c r="AW141" s="15"/>
      <c r="AX141" s="15"/>
      <c r="AY141" s="15"/>
      <c r="AZ141" s="15"/>
      <c r="BA141" s="15"/>
      <c r="BB141" s="15">
        <f t="shared" si="25"/>
        <v>100000000</v>
      </c>
      <c r="BC141" s="15"/>
      <c r="BD141" s="15">
        <v>100000000</v>
      </c>
      <c r="BE141" s="15"/>
      <c r="BF141" s="15"/>
      <c r="BG141" s="15"/>
      <c r="BH141" s="15"/>
      <c r="BI141" s="15"/>
      <c r="BJ141" s="15">
        <f t="shared" si="26"/>
        <v>100000000</v>
      </c>
      <c r="BK141" s="15">
        <f t="shared" si="21"/>
        <v>325542700</v>
      </c>
      <c r="BL141" s="15">
        <f t="shared" si="21"/>
        <v>657885523</v>
      </c>
      <c r="BM141" s="15">
        <f t="shared" si="21"/>
        <v>0</v>
      </c>
      <c r="BN141" s="15">
        <f t="shared" si="21"/>
        <v>0</v>
      </c>
      <c r="BO141" s="15">
        <f t="shared" si="21"/>
        <v>0</v>
      </c>
      <c r="BP141" s="15">
        <f t="shared" si="21"/>
        <v>0</v>
      </c>
      <c r="BQ141" s="15">
        <f t="shared" si="21"/>
        <v>0</v>
      </c>
      <c r="BR141" s="15">
        <f t="shared" si="27"/>
        <v>983428223</v>
      </c>
    </row>
    <row r="142" spans="1:70" ht="75" hidden="1" x14ac:dyDescent="0.25">
      <c r="A142" s="1">
        <v>138</v>
      </c>
      <c r="B142" s="50" t="s">
        <v>28</v>
      </c>
      <c r="C142" s="7" t="s">
        <v>47</v>
      </c>
      <c r="D142" s="8" t="s">
        <v>48</v>
      </c>
      <c r="E142" s="9" t="s">
        <v>49</v>
      </c>
      <c r="F142" s="8" t="s">
        <v>50</v>
      </c>
      <c r="G142" s="7">
        <v>1500</v>
      </c>
      <c r="H142" s="11" t="s">
        <v>51</v>
      </c>
      <c r="I142" s="11" t="s">
        <v>534</v>
      </c>
      <c r="J142" s="11" t="s">
        <v>534</v>
      </c>
      <c r="K142" s="11"/>
      <c r="L142" s="7">
        <v>4233</v>
      </c>
      <c r="M142" s="7">
        <v>4133</v>
      </c>
      <c r="N142" s="7"/>
      <c r="O142" s="12">
        <v>150</v>
      </c>
      <c r="P142" s="13" t="s">
        <v>541</v>
      </c>
      <c r="Q142" s="8" t="s">
        <v>542</v>
      </c>
      <c r="R142" s="8" t="s">
        <v>542</v>
      </c>
      <c r="S142" s="14">
        <v>8</v>
      </c>
      <c r="T142" s="14">
        <v>30</v>
      </c>
      <c r="U142" s="14"/>
      <c r="V142" s="8" t="s">
        <v>530</v>
      </c>
      <c r="W142" s="15"/>
      <c r="X142" s="15">
        <v>87277650</v>
      </c>
      <c r="Y142" s="15"/>
      <c r="Z142" s="15"/>
      <c r="AA142" s="15"/>
      <c r="AB142" s="435"/>
      <c r="AC142" s="15"/>
      <c r="AD142" s="15">
        <f t="shared" si="22"/>
        <v>87277650</v>
      </c>
      <c r="AE142" s="15"/>
      <c r="AF142" s="15">
        <v>100000000</v>
      </c>
      <c r="AG142" s="15"/>
      <c r="AH142" s="15"/>
      <c r="AI142" s="15"/>
      <c r="AJ142" s="15"/>
      <c r="AK142" s="15"/>
      <c r="AL142" s="15">
        <f t="shared" si="23"/>
        <v>100000000</v>
      </c>
      <c r="AM142" s="15">
        <v>325542700</v>
      </c>
      <c r="AN142" s="15">
        <v>100000000</v>
      </c>
      <c r="AO142" s="15"/>
      <c r="AP142" s="15"/>
      <c r="AQ142" s="15"/>
      <c r="AR142" s="15"/>
      <c r="AS142" s="15"/>
      <c r="AT142" s="15">
        <f t="shared" si="24"/>
        <v>425542700</v>
      </c>
      <c r="AU142" s="15"/>
      <c r="AV142" s="15">
        <v>100000000</v>
      </c>
      <c r="AW142" s="15"/>
      <c r="AX142" s="15"/>
      <c r="AY142" s="15"/>
      <c r="AZ142" s="15"/>
      <c r="BA142" s="15"/>
      <c r="BB142" s="15">
        <f t="shared" si="25"/>
        <v>100000000</v>
      </c>
      <c r="BC142" s="15"/>
      <c r="BD142" s="15">
        <v>100000000</v>
      </c>
      <c r="BE142" s="15"/>
      <c r="BF142" s="15"/>
      <c r="BG142" s="15"/>
      <c r="BH142" s="15"/>
      <c r="BI142" s="15"/>
      <c r="BJ142" s="15">
        <f t="shared" si="26"/>
        <v>100000000</v>
      </c>
      <c r="BK142" s="15">
        <f t="shared" si="21"/>
        <v>325542700</v>
      </c>
      <c r="BL142" s="15">
        <f t="shared" si="21"/>
        <v>487277650</v>
      </c>
      <c r="BM142" s="15">
        <f t="shared" si="21"/>
        <v>0</v>
      </c>
      <c r="BN142" s="15">
        <f t="shared" si="21"/>
        <v>0</v>
      </c>
      <c r="BO142" s="15">
        <f t="shared" si="21"/>
        <v>0</v>
      </c>
      <c r="BP142" s="15">
        <f t="shared" si="21"/>
        <v>0</v>
      </c>
      <c r="BQ142" s="15">
        <f t="shared" si="21"/>
        <v>0</v>
      </c>
      <c r="BR142" s="15">
        <f t="shared" si="27"/>
        <v>812820350</v>
      </c>
    </row>
    <row r="143" spans="1:70" ht="90" hidden="1" x14ac:dyDescent="0.25">
      <c r="A143" s="1">
        <v>139</v>
      </c>
      <c r="B143" s="50" t="s">
        <v>28</v>
      </c>
      <c r="C143" s="7" t="s">
        <v>47</v>
      </c>
      <c r="D143" s="8" t="s">
        <v>48</v>
      </c>
      <c r="E143" s="9" t="s">
        <v>49</v>
      </c>
      <c r="F143" s="8" t="s">
        <v>50</v>
      </c>
      <c r="G143" s="7">
        <v>1500</v>
      </c>
      <c r="H143" s="11" t="s">
        <v>51</v>
      </c>
      <c r="I143" s="11" t="s">
        <v>534</v>
      </c>
      <c r="J143" s="11" t="s">
        <v>534</v>
      </c>
      <c r="K143" s="11"/>
      <c r="L143" s="7">
        <v>4233</v>
      </c>
      <c r="M143" s="7">
        <v>4133</v>
      </c>
      <c r="N143" s="7"/>
      <c r="O143" s="12">
        <v>151</v>
      </c>
      <c r="P143" s="13" t="s">
        <v>543</v>
      </c>
      <c r="Q143" s="8" t="s">
        <v>544</v>
      </c>
      <c r="R143" s="8" t="s">
        <v>544</v>
      </c>
      <c r="S143" s="14">
        <v>117</v>
      </c>
      <c r="T143" s="14">
        <v>117</v>
      </c>
      <c r="U143" s="14"/>
      <c r="V143" s="8" t="s">
        <v>530</v>
      </c>
      <c r="W143" s="15"/>
      <c r="X143" s="15"/>
      <c r="Y143" s="15"/>
      <c r="Z143" s="15"/>
      <c r="AA143" s="15"/>
      <c r="AB143" s="435"/>
      <c r="AC143" s="15"/>
      <c r="AD143" s="15">
        <f t="shared" si="22"/>
        <v>0</v>
      </c>
      <c r="AE143" s="15"/>
      <c r="AF143" s="15">
        <v>200000000</v>
      </c>
      <c r="AG143" s="15"/>
      <c r="AH143" s="15"/>
      <c r="AI143" s="15"/>
      <c r="AJ143" s="15"/>
      <c r="AK143" s="15"/>
      <c r="AL143" s="15">
        <f t="shared" si="23"/>
        <v>200000000</v>
      </c>
      <c r="AM143" s="15">
        <v>325542700</v>
      </c>
      <c r="AN143" s="15">
        <v>100000000</v>
      </c>
      <c r="AO143" s="15"/>
      <c r="AP143" s="15"/>
      <c r="AQ143" s="15"/>
      <c r="AR143" s="15"/>
      <c r="AS143" s="15"/>
      <c r="AT143" s="15">
        <f t="shared" si="24"/>
        <v>425542700</v>
      </c>
      <c r="AU143" s="15"/>
      <c r="AV143" s="15">
        <v>100000000</v>
      </c>
      <c r="AW143" s="15"/>
      <c r="AX143" s="15"/>
      <c r="AY143" s="15"/>
      <c r="AZ143" s="15"/>
      <c r="BA143" s="15"/>
      <c r="BB143" s="15">
        <f t="shared" si="25"/>
        <v>100000000</v>
      </c>
      <c r="BC143" s="15"/>
      <c r="BD143" s="15">
        <v>100000000</v>
      </c>
      <c r="BE143" s="15"/>
      <c r="BF143" s="15"/>
      <c r="BG143" s="15"/>
      <c r="BH143" s="15"/>
      <c r="BI143" s="15"/>
      <c r="BJ143" s="15">
        <f t="shared" si="26"/>
        <v>100000000</v>
      </c>
      <c r="BK143" s="15">
        <f t="shared" si="21"/>
        <v>325542700</v>
      </c>
      <c r="BL143" s="15">
        <f t="shared" si="21"/>
        <v>500000000</v>
      </c>
      <c r="BM143" s="15">
        <f t="shared" si="21"/>
        <v>0</v>
      </c>
      <c r="BN143" s="15">
        <f t="shared" si="21"/>
        <v>0</v>
      </c>
      <c r="BO143" s="15">
        <f t="shared" si="21"/>
        <v>0</v>
      </c>
      <c r="BP143" s="15">
        <f t="shared" si="21"/>
        <v>0</v>
      </c>
      <c r="BQ143" s="15">
        <f t="shared" si="21"/>
        <v>0</v>
      </c>
      <c r="BR143" s="15">
        <f t="shared" si="27"/>
        <v>825542700</v>
      </c>
    </row>
    <row r="144" spans="1:70" ht="135" hidden="1" x14ac:dyDescent="0.25">
      <c r="A144" s="1">
        <v>140</v>
      </c>
      <c r="B144" s="6" t="s">
        <v>28</v>
      </c>
      <c r="C144" s="7" t="s">
        <v>47</v>
      </c>
      <c r="D144" s="8" t="s">
        <v>48</v>
      </c>
      <c r="E144" s="9" t="s">
        <v>49</v>
      </c>
      <c r="F144" s="8" t="s">
        <v>50</v>
      </c>
      <c r="G144" s="7">
        <v>1500</v>
      </c>
      <c r="H144" s="11" t="s">
        <v>51</v>
      </c>
      <c r="I144" s="11" t="s">
        <v>534</v>
      </c>
      <c r="J144" s="11" t="s">
        <v>545</v>
      </c>
      <c r="K144" s="11"/>
      <c r="L144" s="7">
        <v>4233</v>
      </c>
      <c r="M144" s="7">
        <v>4133</v>
      </c>
      <c r="N144" s="7"/>
      <c r="O144" s="12">
        <v>152</v>
      </c>
      <c r="P144" s="13" t="s">
        <v>546</v>
      </c>
      <c r="Q144" s="8" t="s">
        <v>547</v>
      </c>
      <c r="R144" s="8" t="s">
        <v>547</v>
      </c>
      <c r="S144" s="14" t="s">
        <v>72</v>
      </c>
      <c r="T144" s="14">
        <v>116</v>
      </c>
      <c r="U144" s="14"/>
      <c r="V144" s="8" t="s">
        <v>530</v>
      </c>
      <c r="W144" s="15">
        <v>826649792</v>
      </c>
      <c r="X144" s="15">
        <v>1702521448</v>
      </c>
      <c r="Y144" s="15"/>
      <c r="Z144" s="15"/>
      <c r="AA144" s="15"/>
      <c r="AB144" s="435"/>
      <c r="AC144" s="15"/>
      <c r="AD144" s="15">
        <f t="shared" si="22"/>
        <v>2529171240</v>
      </c>
      <c r="AE144" s="15">
        <v>1000000000</v>
      </c>
      <c r="AF144" s="15">
        <v>329127260</v>
      </c>
      <c r="AG144" s="15"/>
      <c r="AH144" s="15"/>
      <c r="AI144" s="15"/>
      <c r="AJ144" s="15"/>
      <c r="AK144" s="15"/>
      <c r="AL144" s="15">
        <f t="shared" si="23"/>
        <v>1329127260</v>
      </c>
      <c r="AM144" s="15">
        <v>325542700</v>
      </c>
      <c r="AN144" s="15">
        <v>100000000</v>
      </c>
      <c r="AO144" s="15"/>
      <c r="AP144" s="15"/>
      <c r="AQ144" s="15"/>
      <c r="AR144" s="15"/>
      <c r="AS144" s="15"/>
      <c r="AT144" s="15">
        <f t="shared" si="24"/>
        <v>425542700</v>
      </c>
      <c r="AU144" s="15">
        <v>1187200000</v>
      </c>
      <c r="AV144" s="15">
        <v>100000000</v>
      </c>
      <c r="AW144" s="15"/>
      <c r="AX144" s="15"/>
      <c r="AY144" s="15"/>
      <c r="AZ144" s="15"/>
      <c r="BA144" s="15"/>
      <c r="BB144" s="15">
        <f t="shared" si="25"/>
        <v>1287200000</v>
      </c>
      <c r="BC144" s="15">
        <v>1270304000</v>
      </c>
      <c r="BD144" s="15">
        <v>100000000</v>
      </c>
      <c r="BE144" s="15"/>
      <c r="BF144" s="15"/>
      <c r="BG144" s="15"/>
      <c r="BH144" s="15"/>
      <c r="BI144" s="15"/>
      <c r="BJ144" s="15">
        <f t="shared" si="26"/>
        <v>1370304000</v>
      </c>
      <c r="BK144" s="15">
        <f t="shared" si="21"/>
        <v>4609696492</v>
      </c>
      <c r="BL144" s="15">
        <f t="shared" si="21"/>
        <v>2331648708</v>
      </c>
      <c r="BM144" s="15">
        <f t="shared" si="21"/>
        <v>0</v>
      </c>
      <c r="BN144" s="15">
        <f t="shared" si="21"/>
        <v>0</v>
      </c>
      <c r="BO144" s="15">
        <f t="shared" si="21"/>
        <v>0</v>
      </c>
      <c r="BP144" s="15">
        <f t="shared" si="21"/>
        <v>0</v>
      </c>
      <c r="BQ144" s="15">
        <f t="shared" si="21"/>
        <v>0</v>
      </c>
      <c r="BR144" s="15">
        <f t="shared" si="27"/>
        <v>6941345200</v>
      </c>
    </row>
    <row r="145" spans="1:70" ht="105" hidden="1" x14ac:dyDescent="0.25">
      <c r="A145" s="1">
        <v>141</v>
      </c>
      <c r="B145" s="6" t="s">
        <v>28</v>
      </c>
      <c r="C145" s="7">
        <v>45</v>
      </c>
      <c r="D145" s="8" t="s">
        <v>548</v>
      </c>
      <c r="E145" s="9" t="s">
        <v>549</v>
      </c>
      <c r="F145" s="8" t="s">
        <v>550</v>
      </c>
      <c r="G145" s="7">
        <v>1000</v>
      </c>
      <c r="H145" s="11" t="s">
        <v>551</v>
      </c>
      <c r="I145" s="11" t="s">
        <v>552</v>
      </c>
      <c r="J145" s="11" t="s">
        <v>552</v>
      </c>
      <c r="K145" s="11"/>
      <c r="L145" s="23" t="s">
        <v>72</v>
      </c>
      <c r="M145" s="23">
        <v>1</v>
      </c>
      <c r="N145" s="23"/>
      <c r="O145" s="19">
        <v>153</v>
      </c>
      <c r="P145" s="13" t="s">
        <v>553</v>
      </c>
      <c r="Q145" s="11" t="s">
        <v>554</v>
      </c>
      <c r="R145" s="11" t="s">
        <v>554</v>
      </c>
      <c r="S145" s="14">
        <v>0</v>
      </c>
      <c r="T145" s="20">
        <v>1</v>
      </c>
      <c r="U145" s="20"/>
      <c r="V145" s="8" t="s">
        <v>59</v>
      </c>
      <c r="W145" s="15">
        <v>30000000</v>
      </c>
      <c r="X145" s="15"/>
      <c r="Y145" s="15"/>
      <c r="Z145" s="15"/>
      <c r="AA145" s="15"/>
      <c r="AB145" s="435"/>
      <c r="AC145" s="15"/>
      <c r="AD145" s="15">
        <f t="shared" si="22"/>
        <v>30000000</v>
      </c>
      <c r="AE145" s="15">
        <v>50000000</v>
      </c>
      <c r="AF145" s="15"/>
      <c r="AG145" s="15"/>
      <c r="AH145" s="15"/>
      <c r="AI145" s="15"/>
      <c r="AJ145" s="15"/>
      <c r="AK145" s="15"/>
      <c r="AL145" s="15">
        <f t="shared" si="23"/>
        <v>50000000</v>
      </c>
      <c r="AM145" s="15">
        <v>325542700</v>
      </c>
      <c r="AN145" s="15"/>
      <c r="AO145" s="15"/>
      <c r="AP145" s="15"/>
      <c r="AQ145" s="15"/>
      <c r="AR145" s="15"/>
      <c r="AS145" s="15"/>
      <c r="AT145" s="15">
        <f t="shared" si="24"/>
        <v>325542700</v>
      </c>
      <c r="AU145" s="15">
        <v>100000000</v>
      </c>
      <c r="AV145" s="15"/>
      <c r="AW145" s="15"/>
      <c r="AX145" s="15"/>
      <c r="AY145" s="15"/>
      <c r="AZ145" s="15"/>
      <c r="BA145" s="15"/>
      <c r="BB145" s="15">
        <f t="shared" si="25"/>
        <v>100000000</v>
      </c>
      <c r="BC145" s="15"/>
      <c r="BD145" s="15"/>
      <c r="BE145" s="15"/>
      <c r="BF145" s="15"/>
      <c r="BG145" s="15"/>
      <c r="BH145" s="15"/>
      <c r="BI145" s="15"/>
      <c r="BJ145" s="15">
        <f t="shared" si="26"/>
        <v>0</v>
      </c>
      <c r="BK145" s="15">
        <f t="shared" si="21"/>
        <v>505542700</v>
      </c>
      <c r="BL145" s="15">
        <f t="shared" si="21"/>
        <v>0</v>
      </c>
      <c r="BM145" s="15">
        <f t="shared" si="21"/>
        <v>0</v>
      </c>
      <c r="BN145" s="15">
        <f t="shared" si="21"/>
        <v>0</v>
      </c>
      <c r="BO145" s="15">
        <f t="shared" si="21"/>
        <v>0</v>
      </c>
      <c r="BP145" s="15">
        <f t="shared" si="21"/>
        <v>0</v>
      </c>
      <c r="BQ145" s="15">
        <f t="shared" si="21"/>
        <v>0</v>
      </c>
      <c r="BR145" s="15">
        <f t="shared" si="27"/>
        <v>505542700</v>
      </c>
    </row>
    <row r="146" spans="1:70" ht="105" hidden="1" x14ac:dyDescent="0.25">
      <c r="A146" s="1">
        <v>142</v>
      </c>
      <c r="B146" s="6" t="s">
        <v>28</v>
      </c>
      <c r="C146" s="7">
        <v>45</v>
      </c>
      <c r="D146" s="8" t="s">
        <v>548</v>
      </c>
      <c r="E146" s="9" t="s">
        <v>549</v>
      </c>
      <c r="F146" s="8" t="s">
        <v>550</v>
      </c>
      <c r="G146" s="7">
        <v>1000</v>
      </c>
      <c r="H146" s="11" t="s">
        <v>551</v>
      </c>
      <c r="I146" s="11" t="s">
        <v>552</v>
      </c>
      <c r="J146" s="11" t="s">
        <v>552</v>
      </c>
      <c r="K146" s="11"/>
      <c r="L146" s="23" t="s">
        <v>72</v>
      </c>
      <c r="M146" s="23">
        <v>1</v>
      </c>
      <c r="N146" s="23"/>
      <c r="O146" s="19">
        <v>154</v>
      </c>
      <c r="P146" s="13" t="s">
        <v>555</v>
      </c>
      <c r="Q146" s="11" t="s">
        <v>556</v>
      </c>
      <c r="R146" s="11" t="s">
        <v>556</v>
      </c>
      <c r="S146" s="14">
        <v>0</v>
      </c>
      <c r="T146" s="20">
        <v>1</v>
      </c>
      <c r="U146" s="20"/>
      <c r="V146" s="8" t="s">
        <v>59</v>
      </c>
      <c r="W146" s="39"/>
      <c r="X146" s="15"/>
      <c r="Y146" s="15"/>
      <c r="Z146" s="15"/>
      <c r="AA146" s="15"/>
      <c r="AB146" s="435"/>
      <c r="AC146" s="15"/>
      <c r="AD146" s="15">
        <f t="shared" si="22"/>
        <v>0</v>
      </c>
      <c r="AE146" s="15">
        <v>30000000</v>
      </c>
      <c r="AF146" s="15"/>
      <c r="AG146" s="15"/>
      <c r="AH146" s="15"/>
      <c r="AI146" s="15"/>
      <c r="AJ146" s="15"/>
      <c r="AK146" s="15"/>
      <c r="AL146" s="15">
        <f t="shared" si="23"/>
        <v>30000000</v>
      </c>
      <c r="AM146" s="15">
        <v>325542700</v>
      </c>
      <c r="AN146" s="15"/>
      <c r="AO146" s="15"/>
      <c r="AP146" s="15"/>
      <c r="AQ146" s="15"/>
      <c r="AR146" s="15"/>
      <c r="AS146" s="15"/>
      <c r="AT146" s="15">
        <f t="shared" si="24"/>
        <v>325542700</v>
      </c>
      <c r="AU146" s="15">
        <v>30000000</v>
      </c>
      <c r="AV146" s="15"/>
      <c r="AW146" s="15"/>
      <c r="AX146" s="15"/>
      <c r="AY146" s="15"/>
      <c r="AZ146" s="15"/>
      <c r="BA146" s="15"/>
      <c r="BB146" s="15">
        <f t="shared" si="25"/>
        <v>30000000</v>
      </c>
      <c r="BC146" s="15"/>
      <c r="BD146" s="15"/>
      <c r="BE146" s="15"/>
      <c r="BF146" s="15"/>
      <c r="BG146" s="15"/>
      <c r="BH146" s="15"/>
      <c r="BI146" s="15"/>
      <c r="BJ146" s="15">
        <f t="shared" si="26"/>
        <v>0</v>
      </c>
      <c r="BK146" s="15">
        <f t="shared" si="21"/>
        <v>385542700</v>
      </c>
      <c r="BL146" s="15">
        <f t="shared" si="21"/>
        <v>0</v>
      </c>
      <c r="BM146" s="15">
        <f t="shared" si="21"/>
        <v>0</v>
      </c>
      <c r="BN146" s="15">
        <f t="shared" si="21"/>
        <v>0</v>
      </c>
      <c r="BO146" s="15">
        <f t="shared" si="21"/>
        <v>0</v>
      </c>
      <c r="BP146" s="15">
        <f t="shared" si="21"/>
        <v>0</v>
      </c>
      <c r="BQ146" s="15">
        <f t="shared" si="21"/>
        <v>0</v>
      </c>
      <c r="BR146" s="15">
        <f t="shared" si="27"/>
        <v>385542700</v>
      </c>
    </row>
    <row r="147" spans="1:70" ht="409.5" hidden="1" x14ac:dyDescent="0.25">
      <c r="A147" s="1">
        <v>143</v>
      </c>
      <c r="B147" s="6" t="s">
        <v>28</v>
      </c>
      <c r="C147" s="7">
        <v>45</v>
      </c>
      <c r="D147" s="8" t="s">
        <v>548</v>
      </c>
      <c r="E147" s="9" t="s">
        <v>557</v>
      </c>
      <c r="F147" s="8" t="s">
        <v>558</v>
      </c>
      <c r="G147" s="7">
        <v>1000</v>
      </c>
      <c r="H147" s="11" t="s">
        <v>551</v>
      </c>
      <c r="I147" s="11" t="s">
        <v>559</v>
      </c>
      <c r="J147" s="11" t="s">
        <v>559</v>
      </c>
      <c r="K147" s="11"/>
      <c r="L147" s="23" t="s">
        <v>72</v>
      </c>
      <c r="M147" s="23">
        <v>1</v>
      </c>
      <c r="N147" s="23"/>
      <c r="O147" s="19">
        <v>155</v>
      </c>
      <c r="P147" s="13" t="s">
        <v>560</v>
      </c>
      <c r="Q147" s="11" t="s">
        <v>561</v>
      </c>
      <c r="R147" s="30" t="s">
        <v>562</v>
      </c>
      <c r="S147" s="31">
        <v>0</v>
      </c>
      <c r="T147" s="35">
        <v>1</v>
      </c>
      <c r="U147" s="35" t="s">
        <v>563</v>
      </c>
      <c r="V147" s="8" t="s">
        <v>564</v>
      </c>
      <c r="W147" s="39">
        <v>52590000</v>
      </c>
      <c r="X147" s="15"/>
      <c r="Y147" s="15"/>
      <c r="Z147" s="15"/>
      <c r="AA147" s="15"/>
      <c r="AB147" s="435"/>
      <c r="AC147" s="15"/>
      <c r="AD147" s="15">
        <f t="shared" si="22"/>
        <v>52590000</v>
      </c>
      <c r="AE147" s="15">
        <v>318336099</v>
      </c>
      <c r="AF147" s="15"/>
      <c r="AG147" s="15"/>
      <c r="AH147" s="15"/>
      <c r="AI147" s="15"/>
      <c r="AJ147" s="15"/>
      <c r="AK147" s="15">
        <v>20000000</v>
      </c>
      <c r="AL147" s="15">
        <f t="shared" si="23"/>
        <v>338336099</v>
      </c>
      <c r="AM147" s="15">
        <v>325542700</v>
      </c>
      <c r="AN147" s="15"/>
      <c r="AO147" s="15"/>
      <c r="AP147" s="15"/>
      <c r="AQ147" s="15"/>
      <c r="AR147" s="15"/>
      <c r="AS147" s="15">
        <v>20000000</v>
      </c>
      <c r="AT147" s="15">
        <f t="shared" si="24"/>
        <v>345542700</v>
      </c>
      <c r="AU147" s="15">
        <v>293695370</v>
      </c>
      <c r="AV147" s="15"/>
      <c r="AW147" s="15"/>
      <c r="AX147" s="15"/>
      <c r="AY147" s="15"/>
      <c r="AZ147" s="15"/>
      <c r="BA147" s="15">
        <v>20000000</v>
      </c>
      <c r="BB147" s="15">
        <f t="shared" si="25"/>
        <v>313695370</v>
      </c>
      <c r="BC147" s="15">
        <v>293695370</v>
      </c>
      <c r="BD147" s="15"/>
      <c r="BE147" s="15"/>
      <c r="BF147" s="15"/>
      <c r="BG147" s="15"/>
      <c r="BH147" s="15"/>
      <c r="BI147" s="15"/>
      <c r="BJ147" s="15">
        <f t="shared" si="26"/>
        <v>293695370</v>
      </c>
      <c r="BK147" s="15">
        <f t="shared" si="21"/>
        <v>1283859539</v>
      </c>
      <c r="BL147" s="15">
        <f t="shared" si="21"/>
        <v>0</v>
      </c>
      <c r="BM147" s="15">
        <f t="shared" si="21"/>
        <v>0</v>
      </c>
      <c r="BN147" s="15">
        <f t="shared" si="21"/>
        <v>0</v>
      </c>
      <c r="BO147" s="15">
        <f t="shared" si="21"/>
        <v>0</v>
      </c>
      <c r="BP147" s="15">
        <f t="shared" si="21"/>
        <v>0</v>
      </c>
      <c r="BQ147" s="15">
        <f t="shared" si="21"/>
        <v>60000000</v>
      </c>
      <c r="BR147" s="15">
        <f t="shared" si="27"/>
        <v>1343859539</v>
      </c>
    </row>
    <row r="148" spans="1:70" ht="409.5" hidden="1" x14ac:dyDescent="0.25">
      <c r="A148" s="1">
        <v>144</v>
      </c>
      <c r="B148" s="6" t="s">
        <v>28</v>
      </c>
      <c r="C148" s="7">
        <v>45</v>
      </c>
      <c r="D148" s="8" t="s">
        <v>548</v>
      </c>
      <c r="E148" s="9" t="s">
        <v>557</v>
      </c>
      <c r="F148" s="8" t="s">
        <v>558</v>
      </c>
      <c r="G148" s="7">
        <v>1000</v>
      </c>
      <c r="H148" s="11" t="s">
        <v>551</v>
      </c>
      <c r="I148" s="11" t="s">
        <v>559</v>
      </c>
      <c r="J148" s="11" t="s">
        <v>559</v>
      </c>
      <c r="K148" s="11"/>
      <c r="L148" s="23" t="s">
        <v>72</v>
      </c>
      <c r="M148" s="23">
        <v>1</v>
      </c>
      <c r="N148" s="23"/>
      <c r="O148" s="19">
        <v>156</v>
      </c>
      <c r="P148" s="13" t="s">
        <v>565</v>
      </c>
      <c r="Q148" s="11" t="s">
        <v>566</v>
      </c>
      <c r="R148" s="30" t="s">
        <v>567</v>
      </c>
      <c r="S148" s="31">
        <v>0</v>
      </c>
      <c r="T148" s="35">
        <v>1</v>
      </c>
      <c r="U148" s="35" t="s">
        <v>568</v>
      </c>
      <c r="V148" s="8" t="s">
        <v>564</v>
      </c>
      <c r="W148" s="39"/>
      <c r="X148" s="15"/>
      <c r="Y148" s="15"/>
      <c r="Z148" s="15"/>
      <c r="AA148" s="15"/>
      <c r="AB148" s="435"/>
      <c r="AC148" s="15"/>
      <c r="AD148" s="15">
        <f t="shared" si="22"/>
        <v>0</v>
      </c>
      <c r="AE148" s="15">
        <v>189215328</v>
      </c>
      <c r="AF148" s="15"/>
      <c r="AG148" s="15"/>
      <c r="AH148" s="15"/>
      <c r="AI148" s="15"/>
      <c r="AJ148" s="15"/>
      <c r="AK148" s="15">
        <v>100000000</v>
      </c>
      <c r="AL148" s="15">
        <f t="shared" si="23"/>
        <v>289215328</v>
      </c>
      <c r="AM148" s="15">
        <v>325542700</v>
      </c>
      <c r="AN148" s="15"/>
      <c r="AO148" s="15"/>
      <c r="AP148" s="15"/>
      <c r="AQ148" s="15"/>
      <c r="AR148" s="15"/>
      <c r="AS148" s="15">
        <v>120000000</v>
      </c>
      <c r="AT148" s="15">
        <f t="shared" si="24"/>
        <v>445542700</v>
      </c>
      <c r="AU148" s="15">
        <v>334679783</v>
      </c>
      <c r="AV148" s="15"/>
      <c r="AW148" s="15"/>
      <c r="AX148" s="15"/>
      <c r="AY148" s="15"/>
      <c r="AZ148" s="15"/>
      <c r="BA148" s="15">
        <v>140000000</v>
      </c>
      <c r="BB148" s="15">
        <f t="shared" si="25"/>
        <v>474679783</v>
      </c>
      <c r="BC148" s="15">
        <v>334679783</v>
      </c>
      <c r="BD148" s="15"/>
      <c r="BE148" s="15"/>
      <c r="BF148" s="15"/>
      <c r="BG148" s="15"/>
      <c r="BH148" s="15"/>
      <c r="BI148" s="15"/>
      <c r="BJ148" s="15">
        <f t="shared" si="26"/>
        <v>334679783</v>
      </c>
      <c r="BK148" s="15">
        <f t="shared" si="21"/>
        <v>1184117594</v>
      </c>
      <c r="BL148" s="15">
        <f t="shared" si="21"/>
        <v>0</v>
      </c>
      <c r="BM148" s="15">
        <f t="shared" si="21"/>
        <v>0</v>
      </c>
      <c r="BN148" s="15">
        <f t="shared" si="21"/>
        <v>0</v>
      </c>
      <c r="BO148" s="15">
        <f t="shared" si="21"/>
        <v>0</v>
      </c>
      <c r="BP148" s="15">
        <f t="shared" si="21"/>
        <v>0</v>
      </c>
      <c r="BQ148" s="15">
        <f t="shared" si="21"/>
        <v>360000000</v>
      </c>
      <c r="BR148" s="15">
        <f t="shared" si="27"/>
        <v>1544117594</v>
      </c>
    </row>
    <row r="149" spans="1:70" ht="105" hidden="1" x14ac:dyDescent="0.25">
      <c r="A149" s="1">
        <v>145</v>
      </c>
      <c r="B149" s="6" t="s">
        <v>28</v>
      </c>
      <c r="C149" s="7">
        <v>45</v>
      </c>
      <c r="D149" s="8" t="s">
        <v>548</v>
      </c>
      <c r="E149" s="9" t="s">
        <v>557</v>
      </c>
      <c r="F149" s="8" t="s">
        <v>558</v>
      </c>
      <c r="G149" s="7">
        <v>1000</v>
      </c>
      <c r="H149" s="11" t="s">
        <v>551</v>
      </c>
      <c r="I149" s="11" t="s">
        <v>559</v>
      </c>
      <c r="J149" s="11" t="s">
        <v>559</v>
      </c>
      <c r="K149" s="11"/>
      <c r="L149" s="23" t="s">
        <v>72</v>
      </c>
      <c r="M149" s="23">
        <v>1</v>
      </c>
      <c r="N149" s="23"/>
      <c r="O149" s="19">
        <v>157</v>
      </c>
      <c r="P149" s="13" t="s">
        <v>569</v>
      </c>
      <c r="Q149" s="11" t="s">
        <v>570</v>
      </c>
      <c r="R149" s="11" t="s">
        <v>570</v>
      </c>
      <c r="S149" s="14">
        <v>15</v>
      </c>
      <c r="T149" s="14">
        <v>15</v>
      </c>
      <c r="U149" s="14"/>
      <c r="V149" s="8" t="s">
        <v>564</v>
      </c>
      <c r="W149" s="39">
        <v>47410000</v>
      </c>
      <c r="X149" s="15"/>
      <c r="Y149" s="15"/>
      <c r="Z149" s="15"/>
      <c r="AA149" s="15"/>
      <c r="AB149" s="435"/>
      <c r="AC149" s="15"/>
      <c r="AD149" s="15">
        <f t="shared" si="22"/>
        <v>47410000</v>
      </c>
      <c r="AE149" s="15">
        <v>201769216</v>
      </c>
      <c r="AF149" s="15"/>
      <c r="AG149" s="15"/>
      <c r="AH149" s="15"/>
      <c r="AI149" s="15"/>
      <c r="AJ149" s="15"/>
      <c r="AK149" s="15">
        <v>40000000</v>
      </c>
      <c r="AL149" s="15">
        <f t="shared" si="23"/>
        <v>241769216</v>
      </c>
      <c r="AM149" s="15">
        <v>325542700</v>
      </c>
      <c r="AN149" s="15"/>
      <c r="AO149" s="15"/>
      <c r="AP149" s="15"/>
      <c r="AQ149" s="15"/>
      <c r="AR149" s="15"/>
      <c r="AS149" s="15">
        <v>40000000</v>
      </c>
      <c r="AT149" s="15">
        <f t="shared" si="24"/>
        <v>365542700</v>
      </c>
      <c r="AU149" s="15">
        <v>171624847</v>
      </c>
      <c r="AV149" s="15"/>
      <c r="AW149" s="15"/>
      <c r="AX149" s="15"/>
      <c r="AY149" s="15"/>
      <c r="AZ149" s="15"/>
      <c r="BA149" s="15">
        <v>40000000</v>
      </c>
      <c r="BB149" s="15">
        <f t="shared" si="25"/>
        <v>211624847</v>
      </c>
      <c r="BC149" s="15">
        <v>171624847</v>
      </c>
      <c r="BD149" s="15"/>
      <c r="BE149" s="15"/>
      <c r="BF149" s="15"/>
      <c r="BG149" s="15"/>
      <c r="BH149" s="15"/>
      <c r="BI149" s="15"/>
      <c r="BJ149" s="15">
        <f t="shared" si="26"/>
        <v>171624847</v>
      </c>
      <c r="BK149" s="15">
        <f t="shared" si="21"/>
        <v>917971610</v>
      </c>
      <c r="BL149" s="15">
        <f t="shared" si="21"/>
        <v>0</v>
      </c>
      <c r="BM149" s="15">
        <f t="shared" si="21"/>
        <v>0</v>
      </c>
      <c r="BN149" s="15">
        <f t="shared" si="21"/>
        <v>0</v>
      </c>
      <c r="BO149" s="15">
        <f t="shared" si="21"/>
        <v>0</v>
      </c>
      <c r="BP149" s="15">
        <f t="shared" si="21"/>
        <v>0</v>
      </c>
      <c r="BQ149" s="15">
        <f t="shared" si="21"/>
        <v>120000000</v>
      </c>
      <c r="BR149" s="15">
        <f t="shared" si="27"/>
        <v>1037971610</v>
      </c>
    </row>
    <row r="150" spans="1:70" ht="135" hidden="1" x14ac:dyDescent="0.25">
      <c r="A150" s="1">
        <v>146</v>
      </c>
      <c r="B150" s="6" t="s">
        <v>28</v>
      </c>
      <c r="C150" s="7" t="s">
        <v>109</v>
      </c>
      <c r="D150" s="8" t="s">
        <v>110</v>
      </c>
      <c r="E150" s="9" t="s">
        <v>111</v>
      </c>
      <c r="F150" s="8" t="s">
        <v>112</v>
      </c>
      <c r="G150" s="7">
        <v>1604</v>
      </c>
      <c r="H150" s="11" t="s">
        <v>113</v>
      </c>
      <c r="I150" s="11" t="s">
        <v>559</v>
      </c>
      <c r="J150" s="11" t="s">
        <v>559</v>
      </c>
      <c r="K150" s="11"/>
      <c r="L150" s="23" t="s">
        <v>72</v>
      </c>
      <c r="M150" s="23">
        <v>1</v>
      </c>
      <c r="N150" s="23"/>
      <c r="O150" s="19">
        <v>158</v>
      </c>
      <c r="P150" s="13" t="s">
        <v>571</v>
      </c>
      <c r="Q150" s="8" t="s">
        <v>572</v>
      </c>
      <c r="R150" s="8" t="s">
        <v>572</v>
      </c>
      <c r="S150" s="14">
        <v>40</v>
      </c>
      <c r="T150" s="14">
        <v>40</v>
      </c>
      <c r="U150" s="14"/>
      <c r="V150" s="8" t="s">
        <v>118</v>
      </c>
      <c r="W150" s="39"/>
      <c r="X150" s="15">
        <v>30000000</v>
      </c>
      <c r="Y150" s="15"/>
      <c r="Z150" s="15"/>
      <c r="AA150" s="15"/>
      <c r="AB150" s="435"/>
      <c r="AC150" s="15">
        <v>12172192</v>
      </c>
      <c r="AD150" s="15">
        <f t="shared" si="22"/>
        <v>42172192</v>
      </c>
      <c r="AE150" s="15"/>
      <c r="AF150" s="15">
        <v>80000000</v>
      </c>
      <c r="AG150" s="15"/>
      <c r="AH150" s="15"/>
      <c r="AI150" s="15"/>
      <c r="AJ150" s="15"/>
      <c r="AK150" s="15"/>
      <c r="AL150" s="15">
        <f t="shared" si="23"/>
        <v>80000000</v>
      </c>
      <c r="AM150" s="15">
        <v>325542700</v>
      </c>
      <c r="AN150" s="15">
        <v>52500000</v>
      </c>
      <c r="AO150" s="15"/>
      <c r="AP150" s="15"/>
      <c r="AQ150" s="15"/>
      <c r="AR150" s="15"/>
      <c r="AS150" s="15"/>
      <c r="AT150" s="15">
        <f t="shared" si="24"/>
        <v>378042700</v>
      </c>
      <c r="AU150" s="15"/>
      <c r="AV150" s="15">
        <v>55125076</v>
      </c>
      <c r="AW150" s="15"/>
      <c r="AX150" s="15"/>
      <c r="AY150" s="15"/>
      <c r="AZ150" s="15"/>
      <c r="BA150" s="15"/>
      <c r="BB150" s="15">
        <f t="shared" si="25"/>
        <v>55125076</v>
      </c>
      <c r="BC150" s="15"/>
      <c r="BD150" s="15">
        <v>56778820</v>
      </c>
      <c r="BE150" s="15"/>
      <c r="BF150" s="15"/>
      <c r="BG150" s="15"/>
      <c r="BH150" s="15"/>
      <c r="BI150" s="15"/>
      <c r="BJ150" s="15">
        <f t="shared" si="26"/>
        <v>56778820</v>
      </c>
      <c r="BK150" s="15">
        <f t="shared" si="21"/>
        <v>325542700</v>
      </c>
      <c r="BL150" s="15">
        <f t="shared" si="21"/>
        <v>274403896</v>
      </c>
      <c r="BM150" s="15">
        <f t="shared" si="21"/>
        <v>0</v>
      </c>
      <c r="BN150" s="15">
        <f t="shared" si="21"/>
        <v>0</v>
      </c>
      <c r="BO150" s="15">
        <f t="shared" si="21"/>
        <v>0</v>
      </c>
      <c r="BP150" s="15">
        <f t="shared" si="21"/>
        <v>0</v>
      </c>
      <c r="BQ150" s="15">
        <f t="shared" si="21"/>
        <v>12172192</v>
      </c>
      <c r="BR150" s="15">
        <f t="shared" si="27"/>
        <v>612118788</v>
      </c>
    </row>
    <row r="151" spans="1:70" ht="135" hidden="1" x14ac:dyDescent="0.25">
      <c r="A151" s="1">
        <v>147</v>
      </c>
      <c r="B151" s="6" t="s">
        <v>28</v>
      </c>
      <c r="C151" s="7" t="s">
        <v>47</v>
      </c>
      <c r="D151" s="8" t="s">
        <v>48</v>
      </c>
      <c r="E151" s="9" t="s">
        <v>573</v>
      </c>
      <c r="F151" s="8" t="s">
        <v>574</v>
      </c>
      <c r="G151" s="7">
        <v>1500</v>
      </c>
      <c r="H151" s="11" t="s">
        <v>51</v>
      </c>
      <c r="I151" s="11" t="s">
        <v>559</v>
      </c>
      <c r="J151" s="11" t="s">
        <v>559</v>
      </c>
      <c r="K151" s="11"/>
      <c r="L151" s="23" t="s">
        <v>72</v>
      </c>
      <c r="M151" s="23">
        <v>1</v>
      </c>
      <c r="N151" s="23"/>
      <c r="O151" s="19">
        <v>159</v>
      </c>
      <c r="P151" s="13" t="s">
        <v>575</v>
      </c>
      <c r="Q151" s="11" t="s">
        <v>576</v>
      </c>
      <c r="R151" s="11" t="s">
        <v>576</v>
      </c>
      <c r="S151" s="14">
        <v>3</v>
      </c>
      <c r="T151" s="14" t="s">
        <v>577</v>
      </c>
      <c r="U151" s="14"/>
      <c r="V151" s="8" t="s">
        <v>525</v>
      </c>
      <c r="W151" s="39">
        <v>8960016</v>
      </c>
      <c r="X151" s="15"/>
      <c r="Y151" s="15"/>
      <c r="Z151" s="15"/>
      <c r="AA151" s="15"/>
      <c r="AB151" s="435"/>
      <c r="AC151" s="15"/>
      <c r="AD151" s="15">
        <f t="shared" si="22"/>
        <v>8960016</v>
      </c>
      <c r="AE151" s="15">
        <v>100000000</v>
      </c>
      <c r="AF151" s="15"/>
      <c r="AG151" s="15"/>
      <c r="AH151" s="15"/>
      <c r="AI151" s="15"/>
      <c r="AJ151" s="15"/>
      <c r="AK151" s="15"/>
      <c r="AL151" s="15">
        <f t="shared" si="23"/>
        <v>100000000</v>
      </c>
      <c r="AM151" s="15">
        <v>325542700</v>
      </c>
      <c r="AN151" s="15"/>
      <c r="AO151" s="15"/>
      <c r="AP151" s="15"/>
      <c r="AQ151" s="15"/>
      <c r="AR151" s="15"/>
      <c r="AS151" s="15"/>
      <c r="AT151" s="15">
        <f t="shared" si="24"/>
        <v>325542700</v>
      </c>
      <c r="AU151" s="15">
        <v>215000000</v>
      </c>
      <c r="AV151" s="15"/>
      <c r="AW151" s="15"/>
      <c r="AX151" s="15"/>
      <c r="AY151" s="15"/>
      <c r="AZ151" s="15"/>
      <c r="BA151" s="15"/>
      <c r="BB151" s="15">
        <f t="shared" si="25"/>
        <v>215000000</v>
      </c>
      <c r="BC151" s="15">
        <v>100000000</v>
      </c>
      <c r="BD151" s="15"/>
      <c r="BE151" s="15"/>
      <c r="BF151" s="15"/>
      <c r="BG151" s="15"/>
      <c r="BH151" s="15"/>
      <c r="BI151" s="15"/>
      <c r="BJ151" s="15">
        <f t="shared" si="26"/>
        <v>100000000</v>
      </c>
      <c r="BK151" s="15">
        <f t="shared" si="21"/>
        <v>749502716</v>
      </c>
      <c r="BL151" s="15">
        <f t="shared" si="21"/>
        <v>0</v>
      </c>
      <c r="BM151" s="15">
        <f t="shared" si="21"/>
        <v>0</v>
      </c>
      <c r="BN151" s="15">
        <f t="shared" si="21"/>
        <v>0</v>
      </c>
      <c r="BO151" s="15">
        <f t="shared" si="21"/>
        <v>0</v>
      </c>
      <c r="BP151" s="15">
        <f t="shared" si="21"/>
        <v>0</v>
      </c>
      <c r="BQ151" s="15">
        <f t="shared" si="21"/>
        <v>0</v>
      </c>
      <c r="BR151" s="15">
        <f t="shared" si="27"/>
        <v>749502716</v>
      </c>
    </row>
    <row r="152" spans="1:70" ht="240" hidden="1" x14ac:dyDescent="0.25">
      <c r="A152" s="1">
        <v>148</v>
      </c>
      <c r="B152" s="6" t="s">
        <v>28</v>
      </c>
      <c r="C152" s="7" t="s">
        <v>47</v>
      </c>
      <c r="D152" s="8" t="s">
        <v>48</v>
      </c>
      <c r="E152" s="9" t="s">
        <v>573</v>
      </c>
      <c r="F152" s="8" t="s">
        <v>574</v>
      </c>
      <c r="G152" s="7">
        <v>1500</v>
      </c>
      <c r="H152" s="11" t="s">
        <v>51</v>
      </c>
      <c r="I152" s="11" t="s">
        <v>559</v>
      </c>
      <c r="J152" s="11" t="s">
        <v>559</v>
      </c>
      <c r="K152" s="11"/>
      <c r="L152" s="23" t="s">
        <v>72</v>
      </c>
      <c r="M152" s="23">
        <v>1</v>
      </c>
      <c r="N152" s="23"/>
      <c r="O152" s="19">
        <v>160</v>
      </c>
      <c r="P152" s="13" t="s">
        <v>578</v>
      </c>
      <c r="Q152" s="11" t="s">
        <v>579</v>
      </c>
      <c r="R152" s="11" t="s">
        <v>579</v>
      </c>
      <c r="S152" s="33">
        <v>1</v>
      </c>
      <c r="T152" s="20">
        <v>1</v>
      </c>
      <c r="U152" s="20"/>
      <c r="V152" s="8" t="s">
        <v>525</v>
      </c>
      <c r="W152" s="39">
        <v>117226876</v>
      </c>
      <c r="X152" s="15"/>
      <c r="Y152" s="15"/>
      <c r="Z152" s="15"/>
      <c r="AA152" s="15"/>
      <c r="AB152" s="435"/>
      <c r="AC152" s="15"/>
      <c r="AD152" s="15">
        <f t="shared" si="22"/>
        <v>117226876</v>
      </c>
      <c r="AE152" s="15">
        <v>75000000</v>
      </c>
      <c r="AF152" s="15"/>
      <c r="AG152" s="15"/>
      <c r="AH152" s="15"/>
      <c r="AI152" s="15"/>
      <c r="AJ152" s="15"/>
      <c r="AK152" s="15"/>
      <c r="AL152" s="15">
        <f t="shared" si="23"/>
        <v>75000000</v>
      </c>
      <c r="AM152" s="15">
        <v>325542700</v>
      </c>
      <c r="AN152" s="15"/>
      <c r="AO152" s="15"/>
      <c r="AP152" s="15"/>
      <c r="AQ152" s="15"/>
      <c r="AR152" s="15"/>
      <c r="AS152" s="15"/>
      <c r="AT152" s="15">
        <f t="shared" si="24"/>
        <v>325542700</v>
      </c>
      <c r="AU152" s="15">
        <v>85000000</v>
      </c>
      <c r="AV152" s="15"/>
      <c r="AW152" s="15"/>
      <c r="AX152" s="15"/>
      <c r="AY152" s="15"/>
      <c r="AZ152" s="15"/>
      <c r="BA152" s="15"/>
      <c r="BB152" s="15">
        <f t="shared" si="25"/>
        <v>85000000</v>
      </c>
      <c r="BC152" s="15">
        <v>75000000</v>
      </c>
      <c r="BD152" s="15"/>
      <c r="BE152" s="15"/>
      <c r="BF152" s="15"/>
      <c r="BG152" s="15"/>
      <c r="BH152" s="15"/>
      <c r="BI152" s="15"/>
      <c r="BJ152" s="15">
        <f t="shared" si="26"/>
        <v>75000000</v>
      </c>
      <c r="BK152" s="15">
        <f t="shared" ref="BK152:BQ167" si="28">+BC152+AU152+AM152+AE152+W152</f>
        <v>677769576</v>
      </c>
      <c r="BL152" s="15">
        <f t="shared" si="28"/>
        <v>0</v>
      </c>
      <c r="BM152" s="15">
        <f t="shared" si="28"/>
        <v>0</v>
      </c>
      <c r="BN152" s="15">
        <f t="shared" si="28"/>
        <v>0</v>
      </c>
      <c r="BO152" s="15">
        <f t="shared" si="28"/>
        <v>0</v>
      </c>
      <c r="BP152" s="15">
        <f t="shared" si="28"/>
        <v>0</v>
      </c>
      <c r="BQ152" s="15">
        <f t="shared" si="28"/>
        <v>0</v>
      </c>
      <c r="BR152" s="15">
        <f t="shared" si="27"/>
        <v>677769576</v>
      </c>
    </row>
    <row r="153" spans="1:70" ht="120" hidden="1" x14ac:dyDescent="0.25">
      <c r="A153" s="1">
        <v>149</v>
      </c>
      <c r="B153" s="6" t="s">
        <v>28</v>
      </c>
      <c r="C153" s="7" t="s">
        <v>47</v>
      </c>
      <c r="D153" s="8" t="s">
        <v>48</v>
      </c>
      <c r="E153" s="9" t="s">
        <v>573</v>
      </c>
      <c r="F153" s="8" t="s">
        <v>574</v>
      </c>
      <c r="G153" s="7">
        <v>1500</v>
      </c>
      <c r="H153" s="11" t="s">
        <v>51</v>
      </c>
      <c r="I153" s="11" t="s">
        <v>559</v>
      </c>
      <c r="J153" s="11" t="s">
        <v>559</v>
      </c>
      <c r="K153" s="11"/>
      <c r="L153" s="23" t="s">
        <v>72</v>
      </c>
      <c r="M153" s="23">
        <v>1</v>
      </c>
      <c r="N153" s="23"/>
      <c r="O153" s="19">
        <v>161</v>
      </c>
      <c r="P153" s="13" t="s">
        <v>580</v>
      </c>
      <c r="Q153" s="11" t="s">
        <v>581</v>
      </c>
      <c r="R153" s="11" t="s">
        <v>581</v>
      </c>
      <c r="S153" s="33">
        <v>1</v>
      </c>
      <c r="T153" s="20">
        <v>1</v>
      </c>
      <c r="U153" s="20"/>
      <c r="V153" s="8" t="s">
        <v>525</v>
      </c>
      <c r="W153" s="39">
        <v>39000000</v>
      </c>
      <c r="X153" s="15"/>
      <c r="Y153" s="15"/>
      <c r="Z153" s="15"/>
      <c r="AA153" s="15"/>
      <c r="AB153" s="435"/>
      <c r="AC153" s="15"/>
      <c r="AD153" s="15">
        <f t="shared" si="22"/>
        <v>39000000</v>
      </c>
      <c r="AE153" s="15">
        <v>200000000</v>
      </c>
      <c r="AF153" s="15"/>
      <c r="AG153" s="15"/>
      <c r="AH153" s="15"/>
      <c r="AI153" s="15"/>
      <c r="AJ153" s="15"/>
      <c r="AK153" s="15"/>
      <c r="AL153" s="15">
        <f t="shared" si="23"/>
        <v>200000000</v>
      </c>
      <c r="AM153" s="15">
        <v>325542700</v>
      </c>
      <c r="AN153" s="15"/>
      <c r="AO153" s="15"/>
      <c r="AP153" s="15"/>
      <c r="AQ153" s="15"/>
      <c r="AR153" s="15"/>
      <c r="AS153" s="15"/>
      <c r="AT153" s="15">
        <f t="shared" si="24"/>
        <v>325542700</v>
      </c>
      <c r="AU153" s="15">
        <v>200000000</v>
      </c>
      <c r="AV153" s="15"/>
      <c r="AW153" s="15"/>
      <c r="AX153" s="15"/>
      <c r="AY153" s="15"/>
      <c r="AZ153" s="15"/>
      <c r="BA153" s="15"/>
      <c r="BB153" s="15">
        <f t="shared" si="25"/>
        <v>200000000</v>
      </c>
      <c r="BC153" s="15">
        <v>250000000</v>
      </c>
      <c r="BD153" s="15"/>
      <c r="BE153" s="15"/>
      <c r="BF153" s="15"/>
      <c r="BG153" s="15"/>
      <c r="BH153" s="15"/>
      <c r="BI153" s="15"/>
      <c r="BJ153" s="15">
        <f t="shared" si="26"/>
        <v>250000000</v>
      </c>
      <c r="BK153" s="15">
        <f t="shared" si="28"/>
        <v>1014542700</v>
      </c>
      <c r="BL153" s="15">
        <f t="shared" si="28"/>
        <v>0</v>
      </c>
      <c r="BM153" s="15">
        <f t="shared" si="28"/>
        <v>0</v>
      </c>
      <c r="BN153" s="15">
        <f t="shared" si="28"/>
        <v>0</v>
      </c>
      <c r="BO153" s="15">
        <f t="shared" si="28"/>
        <v>0</v>
      </c>
      <c r="BP153" s="15">
        <f t="shared" si="28"/>
        <v>0</v>
      </c>
      <c r="BQ153" s="15">
        <f t="shared" si="28"/>
        <v>0</v>
      </c>
      <c r="BR153" s="15">
        <f t="shared" si="27"/>
        <v>1014542700</v>
      </c>
    </row>
    <row r="154" spans="1:70" ht="165" hidden="1" x14ac:dyDescent="0.25">
      <c r="A154" s="1">
        <v>150</v>
      </c>
      <c r="B154" s="6" t="s">
        <v>28</v>
      </c>
      <c r="C154" s="7" t="s">
        <v>47</v>
      </c>
      <c r="D154" s="8" t="s">
        <v>48</v>
      </c>
      <c r="E154" s="9" t="s">
        <v>573</v>
      </c>
      <c r="F154" s="8" t="s">
        <v>574</v>
      </c>
      <c r="G154" s="7">
        <v>1500</v>
      </c>
      <c r="H154" s="11" t="s">
        <v>51</v>
      </c>
      <c r="I154" s="11" t="s">
        <v>559</v>
      </c>
      <c r="J154" s="11" t="s">
        <v>559</v>
      </c>
      <c r="K154" s="11"/>
      <c r="L154" s="23" t="s">
        <v>72</v>
      </c>
      <c r="M154" s="23">
        <v>1</v>
      </c>
      <c r="N154" s="23"/>
      <c r="O154" s="19">
        <v>162</v>
      </c>
      <c r="P154" s="13" t="s">
        <v>582</v>
      </c>
      <c r="Q154" s="11" t="s">
        <v>583</v>
      </c>
      <c r="R154" s="11" t="s">
        <v>583</v>
      </c>
      <c r="S154" s="33">
        <v>1</v>
      </c>
      <c r="T154" s="20">
        <v>1</v>
      </c>
      <c r="U154" s="20"/>
      <c r="V154" s="8" t="s">
        <v>525</v>
      </c>
      <c r="W154" s="39">
        <v>49437864</v>
      </c>
      <c r="X154" s="15"/>
      <c r="Y154" s="15"/>
      <c r="Z154" s="15"/>
      <c r="AA154" s="15"/>
      <c r="AB154" s="435"/>
      <c r="AC154" s="15"/>
      <c r="AD154" s="15">
        <f t="shared" si="22"/>
        <v>49437864</v>
      </c>
      <c r="AE154" s="15">
        <v>500000000</v>
      </c>
      <c r="AF154" s="15"/>
      <c r="AG154" s="15"/>
      <c r="AH154" s="15"/>
      <c r="AI154" s="15"/>
      <c r="AJ154" s="15"/>
      <c r="AK154" s="15"/>
      <c r="AL154" s="15">
        <f t="shared" si="23"/>
        <v>500000000</v>
      </c>
      <c r="AM154" s="15">
        <v>325542700</v>
      </c>
      <c r="AN154" s="15"/>
      <c r="AO154" s="15"/>
      <c r="AP154" s="15"/>
      <c r="AQ154" s="15"/>
      <c r="AR154" s="15"/>
      <c r="AS154" s="15"/>
      <c r="AT154" s="15">
        <f t="shared" si="24"/>
        <v>325542700</v>
      </c>
      <c r="AU154" s="15">
        <v>300000000</v>
      </c>
      <c r="AV154" s="15"/>
      <c r="AW154" s="15"/>
      <c r="AX154" s="15"/>
      <c r="AY154" s="15"/>
      <c r="AZ154" s="15"/>
      <c r="BA154" s="15"/>
      <c r="BB154" s="15">
        <f t="shared" si="25"/>
        <v>300000000</v>
      </c>
      <c r="BC154" s="15">
        <v>300000000</v>
      </c>
      <c r="BD154" s="15"/>
      <c r="BE154" s="15"/>
      <c r="BF154" s="15"/>
      <c r="BG154" s="15"/>
      <c r="BH154" s="15"/>
      <c r="BI154" s="15"/>
      <c r="BJ154" s="15">
        <f t="shared" si="26"/>
        <v>300000000</v>
      </c>
      <c r="BK154" s="15">
        <f t="shared" si="28"/>
        <v>1474980564</v>
      </c>
      <c r="BL154" s="15">
        <f t="shared" si="28"/>
        <v>0</v>
      </c>
      <c r="BM154" s="15">
        <f t="shared" si="28"/>
        <v>0</v>
      </c>
      <c r="BN154" s="15">
        <f t="shared" si="28"/>
        <v>0</v>
      </c>
      <c r="BO154" s="15">
        <f t="shared" si="28"/>
        <v>0</v>
      </c>
      <c r="BP154" s="15">
        <f t="shared" si="28"/>
        <v>0</v>
      </c>
      <c r="BQ154" s="15">
        <f t="shared" si="28"/>
        <v>0</v>
      </c>
      <c r="BR154" s="15">
        <f t="shared" si="27"/>
        <v>1474980564</v>
      </c>
    </row>
    <row r="155" spans="1:70" ht="120" hidden="1" x14ac:dyDescent="0.25">
      <c r="A155" s="1">
        <v>151</v>
      </c>
      <c r="B155" s="6" t="s">
        <v>28</v>
      </c>
      <c r="C155" s="7" t="s">
        <v>47</v>
      </c>
      <c r="D155" s="8" t="s">
        <v>48</v>
      </c>
      <c r="E155" s="9" t="s">
        <v>573</v>
      </c>
      <c r="F155" s="8" t="s">
        <v>574</v>
      </c>
      <c r="G155" s="7">
        <v>1500</v>
      </c>
      <c r="H155" s="11" t="s">
        <v>51</v>
      </c>
      <c r="I155" s="11" t="s">
        <v>559</v>
      </c>
      <c r="J155" s="11" t="s">
        <v>559</v>
      </c>
      <c r="K155" s="11"/>
      <c r="L155" s="23" t="s">
        <v>72</v>
      </c>
      <c r="M155" s="23">
        <v>1</v>
      </c>
      <c r="N155" s="23"/>
      <c r="O155" s="19">
        <v>163</v>
      </c>
      <c r="P155" s="13" t="s">
        <v>584</v>
      </c>
      <c r="Q155" s="11" t="s">
        <v>585</v>
      </c>
      <c r="R155" s="11" t="s">
        <v>585</v>
      </c>
      <c r="S155" s="33">
        <v>1</v>
      </c>
      <c r="T155" s="20">
        <v>1</v>
      </c>
      <c r="U155" s="20"/>
      <c r="V155" s="8" t="s">
        <v>525</v>
      </c>
      <c r="W155" s="39">
        <v>120000000</v>
      </c>
      <c r="X155" s="15"/>
      <c r="Y155" s="15"/>
      <c r="Z155" s="15"/>
      <c r="AA155" s="15"/>
      <c r="AB155" s="435"/>
      <c r="AC155" s="15"/>
      <c r="AD155" s="15">
        <f t="shared" si="22"/>
        <v>120000000</v>
      </c>
      <c r="AE155" s="15">
        <v>400000000</v>
      </c>
      <c r="AF155" s="15"/>
      <c r="AG155" s="15"/>
      <c r="AH155" s="15"/>
      <c r="AI155" s="15"/>
      <c r="AJ155" s="15"/>
      <c r="AK155" s="15"/>
      <c r="AL155" s="15">
        <f t="shared" si="23"/>
        <v>400000000</v>
      </c>
      <c r="AM155" s="15">
        <v>325542700</v>
      </c>
      <c r="AN155" s="15"/>
      <c r="AO155" s="15"/>
      <c r="AP155" s="15"/>
      <c r="AQ155" s="15"/>
      <c r="AR155" s="15"/>
      <c r="AS155" s="15"/>
      <c r="AT155" s="15">
        <f t="shared" si="24"/>
        <v>325542700</v>
      </c>
      <c r="AU155" s="15">
        <v>400000000</v>
      </c>
      <c r="AV155" s="15"/>
      <c r="AW155" s="15"/>
      <c r="AX155" s="15"/>
      <c r="AY155" s="15"/>
      <c r="AZ155" s="15"/>
      <c r="BA155" s="15"/>
      <c r="BB155" s="15">
        <f t="shared" si="25"/>
        <v>400000000</v>
      </c>
      <c r="BC155" s="15">
        <v>400000000</v>
      </c>
      <c r="BD155" s="15"/>
      <c r="BE155" s="15"/>
      <c r="BF155" s="15"/>
      <c r="BG155" s="15"/>
      <c r="BH155" s="15"/>
      <c r="BI155" s="15"/>
      <c r="BJ155" s="15">
        <f t="shared" si="26"/>
        <v>400000000</v>
      </c>
      <c r="BK155" s="15">
        <f t="shared" si="28"/>
        <v>1645542700</v>
      </c>
      <c r="BL155" s="15">
        <f t="shared" si="28"/>
        <v>0</v>
      </c>
      <c r="BM155" s="15">
        <f t="shared" si="28"/>
        <v>0</v>
      </c>
      <c r="BN155" s="15">
        <f t="shared" si="28"/>
        <v>0</v>
      </c>
      <c r="BO155" s="15">
        <f t="shared" si="28"/>
        <v>0</v>
      </c>
      <c r="BP155" s="15">
        <f t="shared" si="28"/>
        <v>0</v>
      </c>
      <c r="BQ155" s="15">
        <f t="shared" si="28"/>
        <v>0</v>
      </c>
      <c r="BR155" s="15">
        <f t="shared" si="27"/>
        <v>1645542700</v>
      </c>
    </row>
    <row r="156" spans="1:70" ht="409.5" hidden="1" x14ac:dyDescent="0.25">
      <c r="A156" s="1">
        <v>175</v>
      </c>
      <c r="B156" s="6" t="s">
        <v>28</v>
      </c>
      <c r="C156" s="15" t="s">
        <v>47</v>
      </c>
      <c r="D156" s="15" t="s">
        <v>48</v>
      </c>
      <c r="E156" s="15" t="s">
        <v>573</v>
      </c>
      <c r="F156" s="15" t="s">
        <v>574</v>
      </c>
      <c r="G156" s="36">
        <v>1500</v>
      </c>
      <c r="H156" s="15" t="s">
        <v>51</v>
      </c>
      <c r="I156" s="11" t="s">
        <v>559</v>
      </c>
      <c r="J156" s="11" t="s">
        <v>559</v>
      </c>
      <c r="K156" s="11"/>
      <c r="L156" s="23" t="s">
        <v>72</v>
      </c>
      <c r="M156" s="23">
        <v>1</v>
      </c>
      <c r="N156" s="23"/>
      <c r="O156" s="19">
        <v>447</v>
      </c>
      <c r="P156" s="13"/>
      <c r="Q156" s="51"/>
      <c r="R156" s="52" t="s">
        <v>586</v>
      </c>
      <c r="S156" s="53">
        <v>22</v>
      </c>
      <c r="T156" s="53">
        <v>116</v>
      </c>
      <c r="U156" s="22" t="s">
        <v>587</v>
      </c>
      <c r="V156" s="15" t="s">
        <v>525</v>
      </c>
      <c r="W156" s="15"/>
      <c r="X156" s="15"/>
      <c r="Y156" s="15"/>
      <c r="Z156" s="15"/>
      <c r="AA156" s="15"/>
      <c r="AB156" s="435"/>
      <c r="AC156" s="15"/>
      <c r="AD156" s="15"/>
      <c r="AE156" s="15"/>
      <c r="AF156" s="15"/>
      <c r="AG156" s="15"/>
      <c r="AH156" s="15"/>
      <c r="AI156" s="15"/>
      <c r="AJ156" s="15"/>
      <c r="AK156" s="15"/>
      <c r="AL156" s="15"/>
      <c r="AM156" s="15">
        <v>325542700</v>
      </c>
      <c r="AN156" s="15"/>
      <c r="AO156" s="15"/>
      <c r="AP156" s="15"/>
      <c r="AQ156" s="15"/>
      <c r="AR156" s="15"/>
      <c r="AS156" s="15"/>
      <c r="AT156" s="15">
        <f t="shared" si="24"/>
        <v>325542700</v>
      </c>
      <c r="AU156" s="15">
        <v>200000000</v>
      </c>
      <c r="AV156" s="15"/>
      <c r="AW156" s="15"/>
      <c r="AX156" s="15"/>
      <c r="AY156" s="15"/>
      <c r="AZ156" s="15"/>
      <c r="BA156" s="15"/>
      <c r="BB156" s="15">
        <f t="shared" si="25"/>
        <v>200000000</v>
      </c>
      <c r="BC156" s="15">
        <v>200000000</v>
      </c>
      <c r="BD156" s="15"/>
      <c r="BE156" s="15"/>
      <c r="BF156" s="15"/>
      <c r="BG156" s="15"/>
      <c r="BH156" s="15"/>
      <c r="BI156" s="15"/>
      <c r="BJ156" s="15">
        <f t="shared" si="26"/>
        <v>200000000</v>
      </c>
      <c r="BK156" s="15">
        <f t="shared" si="28"/>
        <v>725542700</v>
      </c>
      <c r="BL156" s="15">
        <f t="shared" si="28"/>
        <v>0</v>
      </c>
      <c r="BM156" s="15"/>
      <c r="BN156" s="15"/>
      <c r="BO156" s="15"/>
      <c r="BP156" s="15">
        <f t="shared" si="28"/>
        <v>0</v>
      </c>
      <c r="BQ156" s="15"/>
      <c r="BR156" s="15">
        <f t="shared" si="27"/>
        <v>725542700</v>
      </c>
    </row>
    <row r="157" spans="1:70" ht="409.5" hidden="1" x14ac:dyDescent="0.25">
      <c r="A157" s="1">
        <v>176</v>
      </c>
      <c r="B157" s="6" t="s">
        <v>28</v>
      </c>
      <c r="C157" s="15" t="s">
        <v>47</v>
      </c>
      <c r="D157" s="15" t="s">
        <v>48</v>
      </c>
      <c r="E157" s="15" t="s">
        <v>573</v>
      </c>
      <c r="F157" s="15" t="s">
        <v>574</v>
      </c>
      <c r="G157" s="36">
        <v>1500</v>
      </c>
      <c r="H157" s="15" t="s">
        <v>51</v>
      </c>
      <c r="I157" s="11" t="s">
        <v>559</v>
      </c>
      <c r="J157" s="11" t="s">
        <v>559</v>
      </c>
      <c r="K157" s="11"/>
      <c r="L157" s="23" t="s">
        <v>72</v>
      </c>
      <c r="M157" s="23">
        <v>1</v>
      </c>
      <c r="N157" s="23"/>
      <c r="O157" s="19">
        <v>448</v>
      </c>
      <c r="P157" s="13"/>
      <c r="Q157" s="51"/>
      <c r="R157" s="52" t="s">
        <v>588</v>
      </c>
      <c r="S157" s="53">
        <v>3</v>
      </c>
      <c r="T157" s="53">
        <v>3</v>
      </c>
      <c r="U157" s="22" t="s">
        <v>589</v>
      </c>
      <c r="V157" s="15" t="s">
        <v>525</v>
      </c>
      <c r="W157" s="15"/>
      <c r="X157" s="15"/>
      <c r="Y157" s="15"/>
      <c r="Z157" s="15"/>
      <c r="AA157" s="15"/>
      <c r="AB157" s="435"/>
      <c r="AC157" s="15"/>
      <c r="AD157" s="15"/>
      <c r="AE157" s="15"/>
      <c r="AF157" s="15"/>
      <c r="AG157" s="15"/>
      <c r="AH157" s="15"/>
      <c r="AI157" s="15"/>
      <c r="AJ157" s="15"/>
      <c r="AK157" s="15"/>
      <c r="AL157" s="15"/>
      <c r="AM157" s="15">
        <v>325542700</v>
      </c>
      <c r="AN157" s="15"/>
      <c r="AO157" s="15"/>
      <c r="AP157" s="15"/>
      <c r="AQ157" s="15"/>
      <c r="AR157" s="15"/>
      <c r="AS157" s="15"/>
      <c r="AT157" s="15">
        <f t="shared" si="24"/>
        <v>325542700</v>
      </c>
      <c r="AU157" s="15">
        <v>100000000</v>
      </c>
      <c r="AV157" s="15"/>
      <c r="AW157" s="15"/>
      <c r="AX157" s="15"/>
      <c r="AY157" s="15"/>
      <c r="AZ157" s="15"/>
      <c r="BA157" s="15"/>
      <c r="BB157" s="15">
        <f t="shared" si="25"/>
        <v>100000000</v>
      </c>
      <c r="BC157" s="15">
        <v>100000000</v>
      </c>
      <c r="BD157" s="15"/>
      <c r="BE157" s="15"/>
      <c r="BF157" s="15"/>
      <c r="BG157" s="15"/>
      <c r="BH157" s="15"/>
      <c r="BI157" s="15"/>
      <c r="BJ157" s="15">
        <f t="shared" si="26"/>
        <v>100000000</v>
      </c>
      <c r="BK157" s="15">
        <f t="shared" si="28"/>
        <v>525542700</v>
      </c>
      <c r="BL157" s="15">
        <f t="shared" si="28"/>
        <v>0</v>
      </c>
      <c r="BM157" s="15"/>
      <c r="BN157" s="15"/>
      <c r="BO157" s="15"/>
      <c r="BP157" s="15">
        <f t="shared" si="28"/>
        <v>0</v>
      </c>
      <c r="BQ157" s="15"/>
      <c r="BR157" s="15">
        <f t="shared" si="27"/>
        <v>525542700</v>
      </c>
    </row>
    <row r="158" spans="1:70" ht="195" hidden="1" x14ac:dyDescent="0.25">
      <c r="A158" s="1">
        <v>152</v>
      </c>
      <c r="B158" s="6" t="s">
        <v>28</v>
      </c>
      <c r="C158" s="7" t="s">
        <v>29</v>
      </c>
      <c r="D158" s="8" t="s">
        <v>30</v>
      </c>
      <c r="E158" s="9" t="s">
        <v>31</v>
      </c>
      <c r="F158" s="8" t="s">
        <v>32</v>
      </c>
      <c r="G158" s="10" t="s">
        <v>33</v>
      </c>
      <c r="H158" s="11" t="s">
        <v>34</v>
      </c>
      <c r="I158" s="11" t="s">
        <v>559</v>
      </c>
      <c r="J158" s="11" t="s">
        <v>559</v>
      </c>
      <c r="K158" s="11"/>
      <c r="L158" s="7" t="s">
        <v>72</v>
      </c>
      <c r="M158" s="130"/>
      <c r="N158" s="130" t="s">
        <v>1757</v>
      </c>
      <c r="O158" s="127">
        <v>164</v>
      </c>
      <c r="P158" s="13" t="s">
        <v>590</v>
      </c>
      <c r="Q158" s="8" t="s">
        <v>591</v>
      </c>
      <c r="R158" s="8" t="s">
        <v>591</v>
      </c>
      <c r="S158" s="14" t="s">
        <v>72</v>
      </c>
      <c r="T158" s="134"/>
      <c r="U158" s="14"/>
      <c r="V158" s="8" t="s">
        <v>38</v>
      </c>
      <c r="W158" s="39"/>
      <c r="X158" s="15"/>
      <c r="Y158" s="15"/>
      <c r="Z158" s="15">
        <v>540154669</v>
      </c>
      <c r="AA158" s="15"/>
      <c r="AB158" s="435"/>
      <c r="AC158" s="15"/>
      <c r="AD158" s="15">
        <f t="shared" ref="AD158:AD221" si="29">SUM(W158:AC158)</f>
        <v>540154669</v>
      </c>
      <c r="AE158" s="15"/>
      <c r="AF158" s="15"/>
      <c r="AG158" s="15"/>
      <c r="AH158" s="15">
        <v>634237353</v>
      </c>
      <c r="AI158" s="15"/>
      <c r="AJ158" s="15"/>
      <c r="AK158" s="15"/>
      <c r="AL158" s="15">
        <f t="shared" ref="AL158:AL221" si="30">SUM(AE158:AK158)</f>
        <v>634237353</v>
      </c>
      <c r="AM158" s="16">
        <v>325542700</v>
      </c>
      <c r="AN158" s="15"/>
      <c r="AO158" s="15"/>
      <c r="AP158" s="15">
        <v>300000000</v>
      </c>
      <c r="AQ158" s="15"/>
      <c r="AR158" s="15"/>
      <c r="AS158" s="15"/>
      <c r="AT158" s="15">
        <f t="shared" si="24"/>
        <v>625542700</v>
      </c>
      <c r="AU158" s="17"/>
      <c r="AV158" s="15"/>
      <c r="AW158" s="15"/>
      <c r="AX158" s="15">
        <v>300000000</v>
      </c>
      <c r="AY158" s="15"/>
      <c r="AZ158" s="15"/>
      <c r="BA158" s="15"/>
      <c r="BB158" s="15">
        <f t="shared" si="25"/>
        <v>300000000</v>
      </c>
      <c r="BC158" s="16"/>
      <c r="BD158" s="16"/>
      <c r="BE158" s="16"/>
      <c r="BF158" s="16">
        <v>300000000</v>
      </c>
      <c r="BG158" s="16"/>
      <c r="BH158" s="16"/>
      <c r="BI158" s="16"/>
      <c r="BJ158" s="15">
        <f t="shared" si="26"/>
        <v>300000000</v>
      </c>
      <c r="BK158" s="15">
        <f t="shared" si="28"/>
        <v>325542700</v>
      </c>
      <c r="BL158" s="15">
        <f t="shared" si="28"/>
        <v>0</v>
      </c>
      <c r="BM158" s="15">
        <f t="shared" si="28"/>
        <v>0</v>
      </c>
      <c r="BN158" s="15">
        <f t="shared" si="28"/>
        <v>2074392022</v>
      </c>
      <c r="BO158" s="15">
        <f t="shared" si="28"/>
        <v>0</v>
      </c>
      <c r="BP158" s="15">
        <f t="shared" si="28"/>
        <v>0</v>
      </c>
      <c r="BQ158" s="15">
        <f t="shared" si="28"/>
        <v>0</v>
      </c>
      <c r="BR158" s="15">
        <f t="shared" si="27"/>
        <v>2399934722</v>
      </c>
    </row>
    <row r="159" spans="1:70" ht="409.5" hidden="1" x14ac:dyDescent="0.25">
      <c r="A159" s="1">
        <v>153</v>
      </c>
      <c r="B159" s="6" t="s">
        <v>28</v>
      </c>
      <c r="C159" s="7" t="s">
        <v>47</v>
      </c>
      <c r="D159" s="8" t="s">
        <v>48</v>
      </c>
      <c r="E159" s="9" t="s">
        <v>62</v>
      </c>
      <c r="F159" s="8" t="s">
        <v>63</v>
      </c>
      <c r="G159" s="7">
        <v>1500</v>
      </c>
      <c r="H159" s="11" t="s">
        <v>51</v>
      </c>
      <c r="I159" s="11" t="s">
        <v>592</v>
      </c>
      <c r="J159" s="22" t="s">
        <v>593</v>
      </c>
      <c r="K159" s="22" t="s">
        <v>357</v>
      </c>
      <c r="L159" s="37" t="s">
        <v>594</v>
      </c>
      <c r="M159" s="37" t="s">
        <v>595</v>
      </c>
      <c r="N159" s="37"/>
      <c r="O159" s="12">
        <v>165</v>
      </c>
      <c r="P159" s="13" t="s">
        <v>596</v>
      </c>
      <c r="Q159" s="11" t="s">
        <v>597</v>
      </c>
      <c r="R159" s="22" t="s">
        <v>598</v>
      </c>
      <c r="S159" s="14">
        <v>1500</v>
      </c>
      <c r="T159" s="14">
        <v>650</v>
      </c>
      <c r="U159" s="31" t="s">
        <v>599</v>
      </c>
      <c r="V159" s="8" t="s">
        <v>477</v>
      </c>
      <c r="W159" s="39">
        <v>6021110677</v>
      </c>
      <c r="X159" s="15"/>
      <c r="Y159" s="15"/>
      <c r="Z159" s="15"/>
      <c r="AA159" s="15">
        <v>27485985212</v>
      </c>
      <c r="AB159" s="435"/>
      <c r="AC159" s="15"/>
      <c r="AD159" s="15">
        <f t="shared" si="29"/>
        <v>33507095889</v>
      </c>
      <c r="AE159" s="15"/>
      <c r="AF159" s="15"/>
      <c r="AG159" s="15"/>
      <c r="AH159" s="15"/>
      <c r="AI159" s="15">
        <v>22300000000</v>
      </c>
      <c r="AJ159" s="15"/>
      <c r="AK159" s="15"/>
      <c r="AL159" s="15">
        <f t="shared" si="30"/>
        <v>22300000000</v>
      </c>
      <c r="AM159" s="15">
        <v>325542700</v>
      </c>
      <c r="AN159" s="15"/>
      <c r="AO159" s="15"/>
      <c r="AP159" s="15"/>
      <c r="AQ159" s="15">
        <v>19500000000</v>
      </c>
      <c r="AR159" s="15"/>
      <c r="AS159" s="15"/>
      <c r="AT159" s="15">
        <f t="shared" si="24"/>
        <v>19825542700</v>
      </c>
      <c r="AU159" s="15">
        <v>3787000000</v>
      </c>
      <c r="AV159" s="15"/>
      <c r="AW159" s="15"/>
      <c r="AX159" s="15"/>
      <c r="AY159" s="15">
        <v>21000000000</v>
      </c>
      <c r="AZ159" s="15"/>
      <c r="BA159" s="15"/>
      <c r="BB159" s="15">
        <f t="shared" si="25"/>
        <v>24787000000</v>
      </c>
      <c r="BC159" s="15">
        <v>3500000000</v>
      </c>
      <c r="BD159" s="15"/>
      <c r="BE159" s="15"/>
      <c r="BF159" s="15"/>
      <c r="BG159" s="15">
        <v>22300000000</v>
      </c>
      <c r="BH159" s="15"/>
      <c r="BI159" s="15"/>
      <c r="BJ159" s="15">
        <f t="shared" si="26"/>
        <v>25800000000</v>
      </c>
      <c r="BK159" s="15">
        <f t="shared" si="28"/>
        <v>13633653377</v>
      </c>
      <c r="BL159" s="15">
        <f t="shared" si="28"/>
        <v>0</v>
      </c>
      <c r="BM159" s="15">
        <f t="shared" si="28"/>
        <v>0</v>
      </c>
      <c r="BN159" s="15">
        <f t="shared" si="28"/>
        <v>0</v>
      </c>
      <c r="BO159" s="15">
        <f t="shared" si="28"/>
        <v>112585985212</v>
      </c>
      <c r="BP159" s="15">
        <f t="shared" si="28"/>
        <v>0</v>
      </c>
      <c r="BQ159" s="15">
        <f t="shared" si="28"/>
        <v>0</v>
      </c>
      <c r="BR159" s="15">
        <f t="shared" si="27"/>
        <v>126219638589</v>
      </c>
    </row>
    <row r="160" spans="1:70" ht="105" hidden="1" x14ac:dyDescent="0.25">
      <c r="A160" s="1">
        <v>154</v>
      </c>
      <c r="B160" s="6" t="s">
        <v>28</v>
      </c>
      <c r="C160" s="7" t="s">
        <v>92</v>
      </c>
      <c r="D160" s="8" t="s">
        <v>93</v>
      </c>
      <c r="E160" s="9" t="s">
        <v>94</v>
      </c>
      <c r="F160" s="8" t="s">
        <v>95</v>
      </c>
      <c r="G160" s="7">
        <v>1603</v>
      </c>
      <c r="H160" s="11" t="s">
        <v>96</v>
      </c>
      <c r="I160" s="11" t="s">
        <v>592</v>
      </c>
      <c r="J160" s="22" t="s">
        <v>593</v>
      </c>
      <c r="K160" s="22" t="s">
        <v>357</v>
      </c>
      <c r="L160" s="37" t="s">
        <v>594</v>
      </c>
      <c r="M160" s="37" t="s">
        <v>595</v>
      </c>
      <c r="N160" s="37"/>
      <c r="O160" s="12">
        <v>166</v>
      </c>
      <c r="P160" s="13" t="s">
        <v>600</v>
      </c>
      <c r="Q160" s="11" t="s">
        <v>601</v>
      </c>
      <c r="R160" s="11" t="s">
        <v>601</v>
      </c>
      <c r="S160" s="14" t="s">
        <v>72</v>
      </c>
      <c r="T160" s="14">
        <v>6</v>
      </c>
      <c r="U160" s="14"/>
      <c r="V160" s="8" t="s">
        <v>100</v>
      </c>
      <c r="W160" s="54"/>
      <c r="X160" s="15">
        <v>20000000</v>
      </c>
      <c r="Y160" s="15"/>
      <c r="Z160" s="15"/>
      <c r="AA160" s="15"/>
      <c r="AB160" s="435"/>
      <c r="AC160" s="15"/>
      <c r="AD160" s="15">
        <f t="shared" si="29"/>
        <v>20000000</v>
      </c>
      <c r="AE160" s="15"/>
      <c r="AF160" s="15">
        <v>71518220</v>
      </c>
      <c r="AG160" s="15"/>
      <c r="AH160" s="15"/>
      <c r="AI160" s="15"/>
      <c r="AJ160" s="15"/>
      <c r="AK160" s="15"/>
      <c r="AL160" s="15">
        <f t="shared" si="30"/>
        <v>71518220</v>
      </c>
      <c r="AM160" s="15">
        <v>325542700</v>
      </c>
      <c r="AN160" s="15">
        <v>71518767</v>
      </c>
      <c r="AO160" s="15"/>
      <c r="AP160" s="15"/>
      <c r="AQ160" s="15"/>
      <c r="AR160" s="15"/>
      <c r="AS160" s="15"/>
      <c r="AT160" s="15">
        <f t="shared" si="24"/>
        <v>397061467</v>
      </c>
      <c r="AU160" s="15"/>
      <c r="AV160" s="15">
        <v>54655680</v>
      </c>
      <c r="AW160" s="15"/>
      <c r="AX160" s="15"/>
      <c r="AY160" s="15"/>
      <c r="AZ160" s="15"/>
      <c r="BA160" s="15"/>
      <c r="BB160" s="15">
        <f t="shared" si="25"/>
        <v>54655680</v>
      </c>
      <c r="BC160" s="15"/>
      <c r="BD160" s="15">
        <v>56295350</v>
      </c>
      <c r="BE160" s="15"/>
      <c r="BF160" s="15"/>
      <c r="BG160" s="15"/>
      <c r="BH160" s="15"/>
      <c r="BI160" s="15"/>
      <c r="BJ160" s="15">
        <f t="shared" si="26"/>
        <v>56295350</v>
      </c>
      <c r="BK160" s="15">
        <f t="shared" si="28"/>
        <v>325542700</v>
      </c>
      <c r="BL160" s="15">
        <f t="shared" si="28"/>
        <v>273988017</v>
      </c>
      <c r="BM160" s="15">
        <f t="shared" si="28"/>
        <v>0</v>
      </c>
      <c r="BN160" s="15">
        <f t="shared" si="28"/>
        <v>0</v>
      </c>
      <c r="BO160" s="15">
        <f t="shared" si="28"/>
        <v>0</v>
      </c>
      <c r="BP160" s="15">
        <f t="shared" si="28"/>
        <v>0</v>
      </c>
      <c r="BQ160" s="15">
        <f t="shared" si="28"/>
        <v>0</v>
      </c>
      <c r="BR160" s="15">
        <f t="shared" si="27"/>
        <v>599530717</v>
      </c>
    </row>
    <row r="161" spans="1:70" ht="105" hidden="1" x14ac:dyDescent="0.25">
      <c r="A161" s="1">
        <v>155</v>
      </c>
      <c r="B161" s="6" t="s">
        <v>28</v>
      </c>
      <c r="C161" s="7" t="s">
        <v>109</v>
      </c>
      <c r="D161" s="8" t="s">
        <v>110</v>
      </c>
      <c r="E161" s="9" t="s">
        <v>111</v>
      </c>
      <c r="F161" s="8" t="s">
        <v>112</v>
      </c>
      <c r="G161" s="7">
        <v>1604</v>
      </c>
      <c r="H161" s="11" t="s">
        <v>113</v>
      </c>
      <c r="I161" s="11" t="s">
        <v>592</v>
      </c>
      <c r="J161" s="22" t="s">
        <v>593</v>
      </c>
      <c r="K161" s="22" t="s">
        <v>357</v>
      </c>
      <c r="L161" s="37" t="s">
        <v>594</v>
      </c>
      <c r="M161" s="37" t="s">
        <v>595</v>
      </c>
      <c r="N161" s="37"/>
      <c r="O161" s="12">
        <v>167</v>
      </c>
      <c r="P161" s="13" t="s">
        <v>602</v>
      </c>
      <c r="Q161" s="11" t="s">
        <v>603</v>
      </c>
      <c r="R161" s="11" t="s">
        <v>603</v>
      </c>
      <c r="S161" s="14">
        <v>10</v>
      </c>
      <c r="T161" s="14">
        <v>13</v>
      </c>
      <c r="U161" s="14"/>
      <c r="V161" s="8" t="s">
        <v>118</v>
      </c>
      <c r="W161" s="54"/>
      <c r="X161" s="15">
        <v>39260000</v>
      </c>
      <c r="Y161" s="15"/>
      <c r="Z161" s="15"/>
      <c r="AA161" s="15"/>
      <c r="AB161" s="435"/>
      <c r="AC161" s="15">
        <v>6916667</v>
      </c>
      <c r="AD161" s="15">
        <f t="shared" si="29"/>
        <v>46176667</v>
      </c>
      <c r="AE161" s="15"/>
      <c r="AF161" s="15">
        <v>654880895</v>
      </c>
      <c r="AG161" s="15"/>
      <c r="AH161" s="15"/>
      <c r="AI161" s="15"/>
      <c r="AJ161" s="15"/>
      <c r="AK161" s="15"/>
      <c r="AL161" s="15">
        <f t="shared" si="30"/>
        <v>654880895</v>
      </c>
      <c r="AM161" s="15">
        <v>325542700</v>
      </c>
      <c r="AN161" s="15">
        <v>76828500</v>
      </c>
      <c r="AO161" s="15"/>
      <c r="AP161" s="15"/>
      <c r="AQ161" s="15"/>
      <c r="AR161" s="15"/>
      <c r="AS161" s="15"/>
      <c r="AT161" s="15">
        <f t="shared" si="24"/>
        <v>402371200</v>
      </c>
      <c r="AU161" s="15"/>
      <c r="AV161" s="15">
        <v>80669827</v>
      </c>
      <c r="AW161" s="15"/>
      <c r="AX161" s="15"/>
      <c r="AY161" s="15"/>
      <c r="AZ161" s="15"/>
      <c r="BA161" s="15"/>
      <c r="BB161" s="15">
        <f t="shared" si="25"/>
        <v>80669827</v>
      </c>
      <c r="BC161" s="15"/>
      <c r="BD161" s="15">
        <v>83090125</v>
      </c>
      <c r="BE161" s="15"/>
      <c r="BF161" s="15"/>
      <c r="BG161" s="15"/>
      <c r="BH161" s="15"/>
      <c r="BI161" s="15"/>
      <c r="BJ161" s="15">
        <f t="shared" si="26"/>
        <v>83090125</v>
      </c>
      <c r="BK161" s="15">
        <f t="shared" si="28"/>
        <v>325542700</v>
      </c>
      <c r="BL161" s="15">
        <f t="shared" si="28"/>
        <v>934729347</v>
      </c>
      <c r="BM161" s="15">
        <f t="shared" si="28"/>
        <v>0</v>
      </c>
      <c r="BN161" s="15">
        <f t="shared" si="28"/>
        <v>0</v>
      </c>
      <c r="BO161" s="15">
        <f t="shared" si="28"/>
        <v>0</v>
      </c>
      <c r="BP161" s="15">
        <f t="shared" si="28"/>
        <v>0</v>
      </c>
      <c r="BQ161" s="15">
        <f t="shared" si="28"/>
        <v>6916667</v>
      </c>
      <c r="BR161" s="15">
        <f t="shared" si="27"/>
        <v>1267188714</v>
      </c>
    </row>
    <row r="162" spans="1:70" ht="105" hidden="1" x14ac:dyDescent="0.25">
      <c r="A162" s="1">
        <v>156</v>
      </c>
      <c r="B162" s="6" t="s">
        <v>28</v>
      </c>
      <c r="C162" s="7" t="s">
        <v>47</v>
      </c>
      <c r="D162" s="8" t="s">
        <v>48</v>
      </c>
      <c r="E162" s="9" t="s">
        <v>62</v>
      </c>
      <c r="F162" s="8" t="s">
        <v>63</v>
      </c>
      <c r="G162" s="7">
        <v>1500</v>
      </c>
      <c r="H162" s="11" t="s">
        <v>51</v>
      </c>
      <c r="I162" s="11" t="s">
        <v>592</v>
      </c>
      <c r="J162" s="22" t="s">
        <v>593</v>
      </c>
      <c r="K162" s="22" t="s">
        <v>357</v>
      </c>
      <c r="L162" s="37" t="s">
        <v>594</v>
      </c>
      <c r="M162" s="37" t="s">
        <v>595</v>
      </c>
      <c r="N162" s="37"/>
      <c r="O162" s="12">
        <v>168</v>
      </c>
      <c r="P162" s="13" t="s">
        <v>604</v>
      </c>
      <c r="Q162" s="11" t="s">
        <v>605</v>
      </c>
      <c r="R162" s="11" t="s">
        <v>605</v>
      </c>
      <c r="S162" s="14">
        <v>116</v>
      </c>
      <c r="T162" s="14">
        <v>116</v>
      </c>
      <c r="U162" s="14"/>
      <c r="V162" s="8" t="s">
        <v>59</v>
      </c>
      <c r="W162" s="54">
        <v>29400000</v>
      </c>
      <c r="X162" s="15"/>
      <c r="Y162" s="15"/>
      <c r="Z162" s="15"/>
      <c r="AA162" s="15"/>
      <c r="AB162" s="435"/>
      <c r="AC162" s="15"/>
      <c r="AD162" s="15">
        <f t="shared" si="29"/>
        <v>29400000</v>
      </c>
      <c r="AE162" s="15">
        <v>60328072</v>
      </c>
      <c r="AF162" s="15"/>
      <c r="AG162" s="15"/>
      <c r="AH162" s="15"/>
      <c r="AI162" s="15"/>
      <c r="AJ162" s="15"/>
      <c r="AK162" s="15"/>
      <c r="AL162" s="15">
        <f t="shared" si="30"/>
        <v>60328072</v>
      </c>
      <c r="AM162" s="15">
        <v>325542700</v>
      </c>
      <c r="AN162" s="15"/>
      <c r="AO162" s="15"/>
      <c r="AP162" s="15"/>
      <c r="AQ162" s="15"/>
      <c r="AR162" s="15"/>
      <c r="AS162" s="15"/>
      <c r="AT162" s="15">
        <f t="shared" si="24"/>
        <v>325542700</v>
      </c>
      <c r="AU162" s="15">
        <v>65000000</v>
      </c>
      <c r="AV162" s="15"/>
      <c r="AW162" s="15"/>
      <c r="AX162" s="15"/>
      <c r="AY162" s="15"/>
      <c r="AZ162" s="15"/>
      <c r="BA162" s="15"/>
      <c r="BB162" s="15">
        <f t="shared" si="25"/>
        <v>65000000</v>
      </c>
      <c r="BC162" s="15"/>
      <c r="BD162" s="15"/>
      <c r="BE162" s="15"/>
      <c r="BF162" s="15"/>
      <c r="BG162" s="15"/>
      <c r="BH162" s="15"/>
      <c r="BI162" s="15"/>
      <c r="BJ162" s="15">
        <f t="shared" si="26"/>
        <v>0</v>
      </c>
      <c r="BK162" s="15">
        <f t="shared" si="28"/>
        <v>480270772</v>
      </c>
      <c r="BL162" s="15">
        <f t="shared" si="28"/>
        <v>0</v>
      </c>
      <c r="BM162" s="15">
        <f t="shared" si="28"/>
        <v>0</v>
      </c>
      <c r="BN162" s="15">
        <f t="shared" si="28"/>
        <v>0</v>
      </c>
      <c r="BO162" s="15">
        <f t="shared" si="28"/>
        <v>0</v>
      </c>
      <c r="BP162" s="15">
        <f t="shared" si="28"/>
        <v>0</v>
      </c>
      <c r="BQ162" s="15">
        <f t="shared" si="28"/>
        <v>0</v>
      </c>
      <c r="BR162" s="15">
        <f t="shared" si="27"/>
        <v>480270772</v>
      </c>
    </row>
    <row r="163" spans="1:70" ht="135" hidden="1" x14ac:dyDescent="0.25">
      <c r="A163" s="1">
        <v>157</v>
      </c>
      <c r="B163" s="6" t="s">
        <v>28</v>
      </c>
      <c r="C163" s="7" t="s">
        <v>47</v>
      </c>
      <c r="D163" s="8" t="s">
        <v>48</v>
      </c>
      <c r="E163" s="9" t="s">
        <v>62</v>
      </c>
      <c r="F163" s="8" t="s">
        <v>63</v>
      </c>
      <c r="G163" s="7">
        <v>1500</v>
      </c>
      <c r="H163" s="11" t="s">
        <v>51</v>
      </c>
      <c r="I163" s="11" t="s">
        <v>592</v>
      </c>
      <c r="J163" s="22" t="s">
        <v>593</v>
      </c>
      <c r="K163" s="22" t="s">
        <v>357</v>
      </c>
      <c r="L163" s="37" t="s">
        <v>594</v>
      </c>
      <c r="M163" s="37" t="s">
        <v>595</v>
      </c>
      <c r="N163" s="37"/>
      <c r="O163" s="12">
        <v>169</v>
      </c>
      <c r="P163" s="13" t="s">
        <v>606</v>
      </c>
      <c r="Q163" s="11" t="s">
        <v>607</v>
      </c>
      <c r="R163" s="22" t="s">
        <v>608</v>
      </c>
      <c r="S163" s="31">
        <v>2000</v>
      </c>
      <c r="T163" s="31">
        <v>2500</v>
      </c>
      <c r="U163" s="31" t="s">
        <v>609</v>
      </c>
      <c r="V163" s="8" t="s">
        <v>59</v>
      </c>
      <c r="W163" s="54">
        <v>1418163326</v>
      </c>
      <c r="X163" s="15"/>
      <c r="Y163" s="15"/>
      <c r="Z163" s="15"/>
      <c r="AA163" s="15"/>
      <c r="AB163" s="435"/>
      <c r="AC163" s="15"/>
      <c r="AD163" s="15">
        <f t="shared" si="29"/>
        <v>1418163326</v>
      </c>
      <c r="AE163" s="15">
        <v>1200000000</v>
      </c>
      <c r="AF163" s="15"/>
      <c r="AG163" s="15"/>
      <c r="AH163" s="15"/>
      <c r="AI163" s="15"/>
      <c r="AJ163" s="15"/>
      <c r="AK163" s="15"/>
      <c r="AL163" s="15">
        <f t="shared" si="30"/>
        <v>1200000000</v>
      </c>
      <c r="AM163" s="15">
        <v>325542700</v>
      </c>
      <c r="AN163" s="15"/>
      <c r="AO163" s="15"/>
      <c r="AP163" s="15"/>
      <c r="AQ163" s="15"/>
      <c r="AR163" s="15"/>
      <c r="AS163" s="15"/>
      <c r="AT163" s="15">
        <f t="shared" si="24"/>
        <v>325542700</v>
      </c>
      <c r="AU163" s="15">
        <v>1500000000</v>
      </c>
      <c r="AV163" s="15"/>
      <c r="AW163" s="15"/>
      <c r="AX163" s="15"/>
      <c r="AY163" s="15"/>
      <c r="AZ163" s="15"/>
      <c r="BA163" s="15"/>
      <c r="BB163" s="15">
        <f t="shared" si="25"/>
        <v>1500000000</v>
      </c>
      <c r="BC163" s="15">
        <v>1500000000</v>
      </c>
      <c r="BD163" s="15"/>
      <c r="BE163" s="15"/>
      <c r="BF163" s="15"/>
      <c r="BG163" s="15"/>
      <c r="BH163" s="15"/>
      <c r="BI163" s="15"/>
      <c r="BJ163" s="15">
        <f t="shared" si="26"/>
        <v>1500000000</v>
      </c>
      <c r="BK163" s="15">
        <f t="shared" si="28"/>
        <v>5943706026</v>
      </c>
      <c r="BL163" s="15">
        <f t="shared" si="28"/>
        <v>0</v>
      </c>
      <c r="BM163" s="15">
        <f t="shared" si="28"/>
        <v>0</v>
      </c>
      <c r="BN163" s="15">
        <f t="shared" si="28"/>
        <v>0</v>
      </c>
      <c r="BO163" s="15">
        <f t="shared" si="28"/>
        <v>0</v>
      </c>
      <c r="BP163" s="15">
        <f t="shared" si="28"/>
        <v>0</v>
      </c>
      <c r="BQ163" s="15">
        <f t="shared" si="28"/>
        <v>0</v>
      </c>
      <c r="BR163" s="15">
        <f t="shared" si="27"/>
        <v>5943706026</v>
      </c>
    </row>
    <row r="164" spans="1:70" ht="105" hidden="1" x14ac:dyDescent="0.25">
      <c r="A164" s="1">
        <v>158</v>
      </c>
      <c r="B164" s="6" t="s">
        <v>28</v>
      </c>
      <c r="C164" s="7" t="s">
        <v>47</v>
      </c>
      <c r="D164" s="8" t="s">
        <v>48</v>
      </c>
      <c r="E164" s="9" t="s">
        <v>62</v>
      </c>
      <c r="F164" s="8" t="s">
        <v>63</v>
      </c>
      <c r="G164" s="7">
        <v>1500</v>
      </c>
      <c r="H164" s="11" t="s">
        <v>51</v>
      </c>
      <c r="I164" s="11" t="s">
        <v>592</v>
      </c>
      <c r="J164" s="22" t="s">
        <v>593</v>
      </c>
      <c r="K164" s="22" t="s">
        <v>357</v>
      </c>
      <c r="L164" s="37" t="s">
        <v>594</v>
      </c>
      <c r="M164" s="37" t="s">
        <v>595</v>
      </c>
      <c r="N164" s="37"/>
      <c r="O164" s="12">
        <v>170</v>
      </c>
      <c r="P164" s="13" t="s">
        <v>610</v>
      </c>
      <c r="Q164" s="11" t="s">
        <v>611</v>
      </c>
      <c r="R164" s="11" t="s">
        <v>611</v>
      </c>
      <c r="S164" s="14" t="s">
        <v>72</v>
      </c>
      <c r="T164" s="14">
        <v>15</v>
      </c>
      <c r="U164" s="14"/>
      <c r="V164" s="8" t="s">
        <v>59</v>
      </c>
      <c r="W164" s="54"/>
      <c r="X164" s="15"/>
      <c r="Y164" s="15"/>
      <c r="Z164" s="15"/>
      <c r="AA164" s="15"/>
      <c r="AB164" s="435"/>
      <c r="AC164" s="15"/>
      <c r="AD164" s="15">
        <f t="shared" si="29"/>
        <v>0</v>
      </c>
      <c r="AE164" s="15">
        <v>300000000</v>
      </c>
      <c r="AF164" s="15"/>
      <c r="AG164" s="15"/>
      <c r="AH164" s="15"/>
      <c r="AI164" s="15"/>
      <c r="AJ164" s="15"/>
      <c r="AK164" s="15"/>
      <c r="AL164" s="15">
        <f t="shared" si="30"/>
        <v>300000000</v>
      </c>
      <c r="AM164" s="15">
        <v>325542700</v>
      </c>
      <c r="AN164" s="15"/>
      <c r="AO164" s="15">
        <v>23000000000</v>
      </c>
      <c r="AP164" s="15"/>
      <c r="AQ164" s="15"/>
      <c r="AR164" s="15"/>
      <c r="AS164" s="15"/>
      <c r="AT164" s="15">
        <f t="shared" si="24"/>
        <v>23325542700</v>
      </c>
      <c r="AU164" s="15">
        <v>400000000</v>
      </c>
      <c r="AV164" s="15"/>
      <c r="AW164" s="15">
        <v>16000000000</v>
      </c>
      <c r="AX164" s="15"/>
      <c r="AY164" s="15"/>
      <c r="AZ164" s="15"/>
      <c r="BA164" s="15"/>
      <c r="BB164" s="15">
        <f t="shared" si="25"/>
        <v>16400000000</v>
      </c>
      <c r="BC164" s="15">
        <v>300000000</v>
      </c>
      <c r="BD164" s="15"/>
      <c r="BE164" s="15">
        <v>10000000000</v>
      </c>
      <c r="BF164" s="15"/>
      <c r="BG164" s="15"/>
      <c r="BH164" s="15"/>
      <c r="BI164" s="15"/>
      <c r="BJ164" s="15">
        <f t="shared" si="26"/>
        <v>10300000000</v>
      </c>
      <c r="BK164" s="15">
        <f t="shared" si="28"/>
        <v>1325542700</v>
      </c>
      <c r="BL164" s="15">
        <f t="shared" si="28"/>
        <v>0</v>
      </c>
      <c r="BM164" s="15">
        <f t="shared" si="28"/>
        <v>49000000000</v>
      </c>
      <c r="BN164" s="15">
        <f t="shared" si="28"/>
        <v>0</v>
      </c>
      <c r="BO164" s="15">
        <f t="shared" si="28"/>
        <v>0</v>
      </c>
      <c r="BP164" s="15">
        <f t="shared" si="28"/>
        <v>0</v>
      </c>
      <c r="BQ164" s="15">
        <f t="shared" si="28"/>
        <v>0</v>
      </c>
      <c r="BR164" s="15">
        <f t="shared" si="27"/>
        <v>50325542700</v>
      </c>
    </row>
    <row r="165" spans="1:70" ht="330" hidden="1" x14ac:dyDescent="0.25">
      <c r="A165" s="1">
        <v>159</v>
      </c>
      <c r="B165" s="6" t="s">
        <v>28</v>
      </c>
      <c r="C165" s="7" t="s">
        <v>47</v>
      </c>
      <c r="D165" s="8" t="s">
        <v>48</v>
      </c>
      <c r="E165" s="9" t="s">
        <v>62</v>
      </c>
      <c r="F165" s="8" t="s">
        <v>63</v>
      </c>
      <c r="G165" s="7">
        <v>1500</v>
      </c>
      <c r="H165" s="11" t="s">
        <v>51</v>
      </c>
      <c r="I165" s="11" t="s">
        <v>592</v>
      </c>
      <c r="J165" s="22" t="s">
        <v>593</v>
      </c>
      <c r="K165" s="22" t="s">
        <v>357</v>
      </c>
      <c r="L165" s="37" t="s">
        <v>594</v>
      </c>
      <c r="M165" s="37" t="s">
        <v>595</v>
      </c>
      <c r="N165" s="37"/>
      <c r="O165" s="12">
        <v>171</v>
      </c>
      <c r="P165" s="13" t="s">
        <v>612</v>
      </c>
      <c r="Q165" s="11" t="s">
        <v>613</v>
      </c>
      <c r="R165" s="22" t="s">
        <v>614</v>
      </c>
      <c r="S165" s="31">
        <v>15</v>
      </c>
      <c r="T165" s="31">
        <v>15</v>
      </c>
      <c r="U165" s="22" t="s">
        <v>615</v>
      </c>
      <c r="V165" s="8" t="s">
        <v>59</v>
      </c>
      <c r="W165" s="54">
        <v>58418800</v>
      </c>
      <c r="X165" s="15"/>
      <c r="Y165" s="15"/>
      <c r="Z165" s="15"/>
      <c r="AA165" s="15"/>
      <c r="AB165" s="435"/>
      <c r="AC165" s="15"/>
      <c r="AD165" s="15">
        <f t="shared" si="29"/>
        <v>58418800</v>
      </c>
      <c r="AE165" s="15">
        <v>185000000</v>
      </c>
      <c r="AF165" s="15"/>
      <c r="AG165" s="15"/>
      <c r="AH165" s="15"/>
      <c r="AI165" s="15"/>
      <c r="AJ165" s="15"/>
      <c r="AK165" s="15"/>
      <c r="AL165" s="15">
        <f t="shared" si="30"/>
        <v>185000000</v>
      </c>
      <c r="AM165" s="15">
        <v>325542700</v>
      </c>
      <c r="AN165" s="15"/>
      <c r="AO165" s="15"/>
      <c r="AP165" s="15"/>
      <c r="AQ165" s="15"/>
      <c r="AR165" s="15"/>
      <c r="AS165" s="15"/>
      <c r="AT165" s="15">
        <f t="shared" si="24"/>
        <v>325542700</v>
      </c>
      <c r="AU165" s="15">
        <v>250000000</v>
      </c>
      <c r="AV165" s="15"/>
      <c r="AW165" s="15"/>
      <c r="AX165" s="15"/>
      <c r="AY165" s="15"/>
      <c r="AZ165" s="15"/>
      <c r="BA165" s="15"/>
      <c r="BB165" s="15">
        <f t="shared" si="25"/>
        <v>250000000</v>
      </c>
      <c r="BC165" s="15">
        <v>250000000</v>
      </c>
      <c r="BD165" s="15"/>
      <c r="BE165" s="15"/>
      <c r="BF165" s="15"/>
      <c r="BG165" s="15"/>
      <c r="BH165" s="15"/>
      <c r="BI165" s="15"/>
      <c r="BJ165" s="15">
        <f t="shared" si="26"/>
        <v>250000000</v>
      </c>
      <c r="BK165" s="15">
        <f t="shared" si="28"/>
        <v>1068961500</v>
      </c>
      <c r="BL165" s="15">
        <f t="shared" si="28"/>
        <v>0</v>
      </c>
      <c r="BM165" s="15">
        <f t="shared" si="28"/>
        <v>0</v>
      </c>
      <c r="BN165" s="15">
        <f t="shared" si="28"/>
        <v>0</v>
      </c>
      <c r="BO165" s="15">
        <f t="shared" si="28"/>
        <v>0</v>
      </c>
      <c r="BP165" s="15">
        <f t="shared" si="28"/>
        <v>0</v>
      </c>
      <c r="BQ165" s="15">
        <f t="shared" si="28"/>
        <v>0</v>
      </c>
      <c r="BR165" s="15">
        <f t="shared" si="27"/>
        <v>1068961500</v>
      </c>
    </row>
    <row r="166" spans="1:70" ht="165" hidden="1" x14ac:dyDescent="0.25">
      <c r="A166" s="1">
        <v>160</v>
      </c>
      <c r="B166" s="6" t="s">
        <v>28</v>
      </c>
      <c r="C166" s="7" t="s">
        <v>47</v>
      </c>
      <c r="D166" s="8" t="s">
        <v>48</v>
      </c>
      <c r="E166" s="9" t="s">
        <v>62</v>
      </c>
      <c r="F166" s="8" t="s">
        <v>63</v>
      </c>
      <c r="G166" s="7">
        <v>1500</v>
      </c>
      <c r="H166" s="11" t="s">
        <v>51</v>
      </c>
      <c r="I166" s="11" t="s">
        <v>592</v>
      </c>
      <c r="J166" s="22" t="s">
        <v>593</v>
      </c>
      <c r="K166" s="22" t="s">
        <v>357</v>
      </c>
      <c r="L166" s="37" t="s">
        <v>594</v>
      </c>
      <c r="M166" s="37" t="s">
        <v>595</v>
      </c>
      <c r="N166" s="37"/>
      <c r="O166" s="12">
        <v>172</v>
      </c>
      <c r="P166" s="13" t="s">
        <v>616</v>
      </c>
      <c r="Q166" s="11" t="s">
        <v>617</v>
      </c>
      <c r="R166" s="11" t="s">
        <v>617</v>
      </c>
      <c r="S166" s="20">
        <v>1</v>
      </c>
      <c r="T166" s="20">
        <v>1</v>
      </c>
      <c r="U166" s="20"/>
      <c r="V166" s="8" t="s">
        <v>59</v>
      </c>
      <c r="W166" s="54"/>
      <c r="X166" s="15"/>
      <c r="Y166" s="15"/>
      <c r="Z166" s="15"/>
      <c r="AA166" s="15"/>
      <c r="AB166" s="435"/>
      <c r="AC166" s="15"/>
      <c r="AD166" s="15">
        <f t="shared" si="29"/>
        <v>0</v>
      </c>
      <c r="AE166" s="15">
        <v>30000000</v>
      </c>
      <c r="AF166" s="15"/>
      <c r="AG166" s="15"/>
      <c r="AH166" s="15"/>
      <c r="AI166" s="15"/>
      <c r="AJ166" s="15"/>
      <c r="AK166" s="15"/>
      <c r="AL166" s="15">
        <f t="shared" si="30"/>
        <v>30000000</v>
      </c>
      <c r="AM166" s="15">
        <v>325542700</v>
      </c>
      <c r="AN166" s="15"/>
      <c r="AO166" s="15"/>
      <c r="AP166" s="15"/>
      <c r="AQ166" s="15"/>
      <c r="AR166" s="15"/>
      <c r="AS166" s="15"/>
      <c r="AT166" s="15">
        <f t="shared" si="24"/>
        <v>325542700</v>
      </c>
      <c r="AU166" s="15">
        <v>40000000</v>
      </c>
      <c r="AV166" s="15"/>
      <c r="AW166" s="15"/>
      <c r="AX166" s="15"/>
      <c r="AY166" s="15"/>
      <c r="AZ166" s="15"/>
      <c r="BA166" s="15"/>
      <c r="BB166" s="15">
        <f t="shared" si="25"/>
        <v>40000000</v>
      </c>
      <c r="BC166" s="15">
        <v>30000000</v>
      </c>
      <c r="BD166" s="15"/>
      <c r="BE166" s="15"/>
      <c r="BF166" s="15"/>
      <c r="BG166" s="15"/>
      <c r="BH166" s="15"/>
      <c r="BI166" s="15"/>
      <c r="BJ166" s="15">
        <f t="shared" si="26"/>
        <v>30000000</v>
      </c>
      <c r="BK166" s="15">
        <f t="shared" si="28"/>
        <v>425542700</v>
      </c>
      <c r="BL166" s="15">
        <f t="shared" si="28"/>
        <v>0</v>
      </c>
      <c r="BM166" s="15">
        <f t="shared" si="28"/>
        <v>0</v>
      </c>
      <c r="BN166" s="15">
        <f t="shared" si="28"/>
        <v>0</v>
      </c>
      <c r="BO166" s="15">
        <f t="shared" si="28"/>
        <v>0</v>
      </c>
      <c r="BP166" s="15">
        <f t="shared" si="28"/>
        <v>0</v>
      </c>
      <c r="BQ166" s="15">
        <f t="shared" si="28"/>
        <v>0</v>
      </c>
      <c r="BR166" s="15">
        <f t="shared" si="27"/>
        <v>425542700</v>
      </c>
    </row>
    <row r="167" spans="1:70" ht="105" hidden="1" x14ac:dyDescent="0.25">
      <c r="A167" s="1">
        <v>161</v>
      </c>
      <c r="B167" s="6" t="s">
        <v>28</v>
      </c>
      <c r="C167" s="7" t="s">
        <v>47</v>
      </c>
      <c r="D167" s="8" t="s">
        <v>48</v>
      </c>
      <c r="E167" s="9" t="s">
        <v>62</v>
      </c>
      <c r="F167" s="8" t="s">
        <v>63</v>
      </c>
      <c r="G167" s="7">
        <v>1500</v>
      </c>
      <c r="H167" s="11" t="s">
        <v>51</v>
      </c>
      <c r="I167" s="11" t="s">
        <v>592</v>
      </c>
      <c r="J167" s="22" t="s">
        <v>593</v>
      </c>
      <c r="K167" s="22" t="s">
        <v>357</v>
      </c>
      <c r="L167" s="37" t="s">
        <v>594</v>
      </c>
      <c r="M167" s="37" t="s">
        <v>595</v>
      </c>
      <c r="N167" s="37"/>
      <c r="O167" s="12">
        <v>173</v>
      </c>
      <c r="P167" s="13" t="s">
        <v>618</v>
      </c>
      <c r="Q167" s="11" t="s">
        <v>619</v>
      </c>
      <c r="R167" s="11" t="s">
        <v>619</v>
      </c>
      <c r="S167" s="33">
        <v>0.7</v>
      </c>
      <c r="T167" s="33">
        <v>0.9</v>
      </c>
      <c r="U167" s="33"/>
      <c r="V167" s="8" t="s">
        <v>59</v>
      </c>
      <c r="W167" s="54">
        <v>48459000</v>
      </c>
      <c r="X167" s="15"/>
      <c r="Y167" s="15"/>
      <c r="Z167" s="15"/>
      <c r="AA167" s="15"/>
      <c r="AB167" s="435"/>
      <c r="AC167" s="15"/>
      <c r="AD167" s="15">
        <f t="shared" si="29"/>
        <v>48459000</v>
      </c>
      <c r="AE167" s="15">
        <v>80000000</v>
      </c>
      <c r="AF167" s="15"/>
      <c r="AG167" s="15"/>
      <c r="AH167" s="15"/>
      <c r="AI167" s="15"/>
      <c r="AJ167" s="15"/>
      <c r="AK167" s="15"/>
      <c r="AL167" s="15">
        <f t="shared" si="30"/>
        <v>80000000</v>
      </c>
      <c r="AM167" s="15">
        <v>325542700</v>
      </c>
      <c r="AN167" s="15"/>
      <c r="AO167" s="15"/>
      <c r="AP167" s="15"/>
      <c r="AQ167" s="15"/>
      <c r="AR167" s="15"/>
      <c r="AS167" s="15"/>
      <c r="AT167" s="15">
        <f t="shared" si="24"/>
        <v>325542700</v>
      </c>
      <c r="AU167" s="15">
        <v>150000000</v>
      </c>
      <c r="AV167" s="15"/>
      <c r="AW167" s="15"/>
      <c r="AX167" s="15"/>
      <c r="AY167" s="15"/>
      <c r="AZ167" s="15"/>
      <c r="BA167" s="15"/>
      <c r="BB167" s="15">
        <f t="shared" si="25"/>
        <v>150000000</v>
      </c>
      <c r="BC167" s="15">
        <v>50000000</v>
      </c>
      <c r="BD167" s="15"/>
      <c r="BE167" s="15"/>
      <c r="BF167" s="15"/>
      <c r="BG167" s="15"/>
      <c r="BH167" s="15"/>
      <c r="BI167" s="15"/>
      <c r="BJ167" s="15">
        <f t="shared" si="26"/>
        <v>50000000</v>
      </c>
      <c r="BK167" s="15">
        <f t="shared" si="28"/>
        <v>654001700</v>
      </c>
      <c r="BL167" s="15">
        <f t="shared" si="28"/>
        <v>0</v>
      </c>
      <c r="BM167" s="15">
        <f t="shared" si="28"/>
        <v>0</v>
      </c>
      <c r="BN167" s="15">
        <f t="shared" si="28"/>
        <v>0</v>
      </c>
      <c r="BO167" s="15">
        <f t="shared" si="28"/>
        <v>0</v>
      </c>
      <c r="BP167" s="15">
        <f t="shared" si="28"/>
        <v>0</v>
      </c>
      <c r="BQ167" s="15">
        <f t="shared" si="28"/>
        <v>0</v>
      </c>
      <c r="BR167" s="15">
        <f t="shared" si="27"/>
        <v>654001700</v>
      </c>
    </row>
    <row r="168" spans="1:70" ht="120" hidden="1" x14ac:dyDescent="0.25">
      <c r="A168" s="1">
        <v>162</v>
      </c>
      <c r="B168" s="6" t="s">
        <v>28</v>
      </c>
      <c r="C168" s="7" t="s">
        <v>47</v>
      </c>
      <c r="D168" s="8" t="s">
        <v>48</v>
      </c>
      <c r="E168" s="9" t="s">
        <v>62</v>
      </c>
      <c r="F168" s="8" t="s">
        <v>63</v>
      </c>
      <c r="G168" s="7">
        <v>1500</v>
      </c>
      <c r="H168" s="11" t="s">
        <v>51</v>
      </c>
      <c r="I168" s="11" t="s">
        <v>592</v>
      </c>
      <c r="J168" s="22" t="s">
        <v>593</v>
      </c>
      <c r="K168" s="22" t="s">
        <v>357</v>
      </c>
      <c r="L168" s="37" t="s">
        <v>594</v>
      </c>
      <c r="M168" s="37" t="s">
        <v>595</v>
      </c>
      <c r="N168" s="37"/>
      <c r="O168" s="12">
        <v>174</v>
      </c>
      <c r="P168" s="13" t="s">
        <v>620</v>
      </c>
      <c r="Q168" s="11" t="s">
        <v>621</v>
      </c>
      <c r="R168" s="11" t="s">
        <v>621</v>
      </c>
      <c r="S168" s="14">
        <v>15</v>
      </c>
      <c r="T168" s="14">
        <v>15</v>
      </c>
      <c r="U168" s="14"/>
      <c r="V168" s="8" t="s">
        <v>59</v>
      </c>
      <c r="W168" s="54">
        <v>97222200</v>
      </c>
      <c r="X168" s="15"/>
      <c r="Y168" s="15"/>
      <c r="Z168" s="15"/>
      <c r="AA168" s="15"/>
      <c r="AB168" s="435"/>
      <c r="AC168" s="15"/>
      <c r="AD168" s="15">
        <f t="shared" si="29"/>
        <v>97222200</v>
      </c>
      <c r="AE168" s="15">
        <v>70289121</v>
      </c>
      <c r="AF168" s="15"/>
      <c r="AG168" s="15"/>
      <c r="AH168" s="15"/>
      <c r="AI168" s="15"/>
      <c r="AJ168" s="15"/>
      <c r="AK168" s="15"/>
      <c r="AL168" s="15">
        <f t="shared" si="30"/>
        <v>70289121</v>
      </c>
      <c r="AM168" s="15">
        <v>325542700</v>
      </c>
      <c r="AN168" s="15"/>
      <c r="AO168" s="15"/>
      <c r="AP168" s="15"/>
      <c r="AQ168" s="15"/>
      <c r="AR168" s="15"/>
      <c r="AS168" s="15"/>
      <c r="AT168" s="15">
        <f t="shared" si="24"/>
        <v>325542700</v>
      </c>
      <c r="AU168" s="15">
        <v>15000000</v>
      </c>
      <c r="AV168" s="15"/>
      <c r="AW168" s="15"/>
      <c r="AX168" s="15"/>
      <c r="AY168" s="15"/>
      <c r="AZ168" s="15"/>
      <c r="BA168" s="15"/>
      <c r="BB168" s="15">
        <f t="shared" si="25"/>
        <v>15000000</v>
      </c>
      <c r="BC168" s="15">
        <v>50000000</v>
      </c>
      <c r="BD168" s="15"/>
      <c r="BE168" s="15"/>
      <c r="BF168" s="15"/>
      <c r="BG168" s="15"/>
      <c r="BH168" s="15"/>
      <c r="BI168" s="15"/>
      <c r="BJ168" s="15">
        <f t="shared" si="26"/>
        <v>50000000</v>
      </c>
      <c r="BK168" s="15">
        <f t="shared" ref="BK168:BQ199" si="31">+BC168+AU168+AM168+AE168+W168</f>
        <v>558054021</v>
      </c>
      <c r="BL168" s="15">
        <f t="shared" si="31"/>
        <v>0</v>
      </c>
      <c r="BM168" s="15">
        <f t="shared" si="31"/>
        <v>0</v>
      </c>
      <c r="BN168" s="15">
        <f t="shared" si="31"/>
        <v>0</v>
      </c>
      <c r="BO168" s="15">
        <f t="shared" si="31"/>
        <v>0</v>
      </c>
      <c r="BP168" s="15">
        <f t="shared" si="31"/>
        <v>0</v>
      </c>
      <c r="BQ168" s="15">
        <f t="shared" si="31"/>
        <v>0</v>
      </c>
      <c r="BR168" s="15">
        <f t="shared" si="27"/>
        <v>558054021</v>
      </c>
    </row>
    <row r="169" spans="1:70" ht="120" hidden="1" x14ac:dyDescent="0.25">
      <c r="A169" s="1">
        <v>163</v>
      </c>
      <c r="B169" s="6" t="s">
        <v>28</v>
      </c>
      <c r="C169" s="7" t="s">
        <v>47</v>
      </c>
      <c r="D169" s="8" t="s">
        <v>48</v>
      </c>
      <c r="E169" s="9" t="s">
        <v>62</v>
      </c>
      <c r="F169" s="8" t="s">
        <v>63</v>
      </c>
      <c r="G169" s="7">
        <v>1500</v>
      </c>
      <c r="H169" s="11" t="s">
        <v>51</v>
      </c>
      <c r="I169" s="11" t="s">
        <v>592</v>
      </c>
      <c r="J169" s="22" t="s">
        <v>593</v>
      </c>
      <c r="K169" s="22" t="s">
        <v>357</v>
      </c>
      <c r="L169" s="37" t="s">
        <v>594</v>
      </c>
      <c r="M169" s="37" t="s">
        <v>595</v>
      </c>
      <c r="N169" s="37"/>
      <c r="O169" s="12">
        <v>175</v>
      </c>
      <c r="P169" s="13" t="s">
        <v>622</v>
      </c>
      <c r="Q169" s="11" t="s">
        <v>623</v>
      </c>
      <c r="R169" s="11" t="s">
        <v>623</v>
      </c>
      <c r="S169" s="14">
        <v>15</v>
      </c>
      <c r="T169" s="14">
        <v>15</v>
      </c>
      <c r="U169" s="14"/>
      <c r="V169" s="8" t="s">
        <v>59</v>
      </c>
      <c r="W169" s="54"/>
      <c r="X169" s="15"/>
      <c r="Y169" s="15"/>
      <c r="Z169" s="15"/>
      <c r="AA169" s="15"/>
      <c r="AB169" s="435"/>
      <c r="AC169" s="15"/>
      <c r="AD169" s="15">
        <f t="shared" si="29"/>
        <v>0</v>
      </c>
      <c r="AE169" s="15">
        <v>17867332</v>
      </c>
      <c r="AF169" s="15"/>
      <c r="AG169" s="15"/>
      <c r="AH169" s="15"/>
      <c r="AI169" s="15"/>
      <c r="AJ169" s="15"/>
      <c r="AK169" s="15"/>
      <c r="AL169" s="15">
        <f t="shared" si="30"/>
        <v>17867332</v>
      </c>
      <c r="AM169" s="15">
        <v>325542700</v>
      </c>
      <c r="AN169" s="15"/>
      <c r="AO169" s="15"/>
      <c r="AP169" s="15"/>
      <c r="AQ169" s="15"/>
      <c r="AR169" s="15"/>
      <c r="AS169" s="15"/>
      <c r="AT169" s="15">
        <f t="shared" si="24"/>
        <v>325542700</v>
      </c>
      <c r="AU169" s="15">
        <v>30000000</v>
      </c>
      <c r="AV169" s="15"/>
      <c r="AW169" s="15"/>
      <c r="AX169" s="15"/>
      <c r="AY169" s="15"/>
      <c r="AZ169" s="15"/>
      <c r="BA169" s="15"/>
      <c r="BB169" s="15">
        <f t="shared" si="25"/>
        <v>30000000</v>
      </c>
      <c r="BC169" s="15"/>
      <c r="BD169" s="15"/>
      <c r="BE169" s="15"/>
      <c r="BF169" s="15"/>
      <c r="BG169" s="15"/>
      <c r="BH169" s="15"/>
      <c r="BI169" s="15"/>
      <c r="BJ169" s="15">
        <f t="shared" si="26"/>
        <v>0</v>
      </c>
      <c r="BK169" s="15">
        <f t="shared" si="31"/>
        <v>373410032</v>
      </c>
      <c r="BL169" s="15">
        <f t="shared" si="31"/>
        <v>0</v>
      </c>
      <c r="BM169" s="15">
        <f t="shared" si="31"/>
        <v>0</v>
      </c>
      <c r="BN169" s="15">
        <f t="shared" si="31"/>
        <v>0</v>
      </c>
      <c r="BO169" s="15">
        <f t="shared" si="31"/>
        <v>0</v>
      </c>
      <c r="BP169" s="15">
        <f t="shared" si="31"/>
        <v>0</v>
      </c>
      <c r="BQ169" s="15">
        <f t="shared" si="31"/>
        <v>0</v>
      </c>
      <c r="BR169" s="15">
        <f t="shared" si="27"/>
        <v>373410032</v>
      </c>
    </row>
    <row r="170" spans="1:70" ht="240" hidden="1" x14ac:dyDescent="0.25">
      <c r="A170" s="1">
        <v>164</v>
      </c>
      <c r="B170" s="6" t="s">
        <v>28</v>
      </c>
      <c r="C170" s="7" t="s">
        <v>138</v>
      </c>
      <c r="D170" s="8" t="s">
        <v>139</v>
      </c>
      <c r="E170" s="9" t="s">
        <v>624</v>
      </c>
      <c r="F170" s="8" t="s">
        <v>625</v>
      </c>
      <c r="G170" s="10" t="s">
        <v>142</v>
      </c>
      <c r="H170" s="11" t="s">
        <v>143</v>
      </c>
      <c r="I170" s="11" t="s">
        <v>592</v>
      </c>
      <c r="J170" s="22" t="s">
        <v>593</v>
      </c>
      <c r="K170" s="22" t="s">
        <v>357</v>
      </c>
      <c r="L170" s="37" t="s">
        <v>594</v>
      </c>
      <c r="M170" s="37" t="s">
        <v>595</v>
      </c>
      <c r="N170" s="37"/>
      <c r="O170" s="12">
        <v>176</v>
      </c>
      <c r="P170" s="13" t="s">
        <v>626</v>
      </c>
      <c r="Q170" s="11" t="s">
        <v>627</v>
      </c>
      <c r="R170" s="11" t="s">
        <v>627</v>
      </c>
      <c r="S170" s="33">
        <v>0.498</v>
      </c>
      <c r="T170" s="20">
        <v>1</v>
      </c>
      <c r="U170" s="20"/>
      <c r="V170" s="8" t="s">
        <v>148</v>
      </c>
      <c r="W170" s="54"/>
      <c r="X170" s="15"/>
      <c r="Y170" s="15"/>
      <c r="Z170" s="15">
        <v>1909608333</v>
      </c>
      <c r="AA170" s="15"/>
      <c r="AB170" s="435"/>
      <c r="AC170" s="15"/>
      <c r="AD170" s="15">
        <f t="shared" si="29"/>
        <v>1909608333</v>
      </c>
      <c r="AE170" s="15"/>
      <c r="AF170" s="15"/>
      <c r="AG170" s="15"/>
      <c r="AH170" s="15">
        <v>2614263032</v>
      </c>
      <c r="AI170" s="15"/>
      <c r="AJ170" s="15"/>
      <c r="AK170" s="15"/>
      <c r="AL170" s="15">
        <f t="shared" si="30"/>
        <v>2614263032</v>
      </c>
      <c r="AM170" s="15">
        <v>325542700</v>
      </c>
      <c r="AN170" s="15"/>
      <c r="AO170" s="15"/>
      <c r="AP170" s="15">
        <v>2620213546</v>
      </c>
      <c r="AQ170" s="15"/>
      <c r="AR170" s="15"/>
      <c r="AS170" s="15"/>
      <c r="AT170" s="15">
        <f t="shared" si="24"/>
        <v>2945756246</v>
      </c>
      <c r="AU170" s="15"/>
      <c r="AV170" s="15"/>
      <c r="AW170" s="15"/>
      <c r="AX170" s="15">
        <v>3000000000</v>
      </c>
      <c r="AY170" s="15"/>
      <c r="AZ170" s="15"/>
      <c r="BA170" s="15"/>
      <c r="BB170" s="15">
        <f t="shared" si="25"/>
        <v>3000000000</v>
      </c>
      <c r="BC170" s="15"/>
      <c r="BD170" s="15"/>
      <c r="BE170" s="15"/>
      <c r="BF170" s="15">
        <v>3300000000</v>
      </c>
      <c r="BG170" s="15"/>
      <c r="BH170" s="15"/>
      <c r="BI170" s="15"/>
      <c r="BJ170" s="15">
        <f t="shared" si="26"/>
        <v>3300000000</v>
      </c>
      <c r="BK170" s="15">
        <f t="shared" si="31"/>
        <v>325542700</v>
      </c>
      <c r="BL170" s="15">
        <f t="shared" si="31"/>
        <v>0</v>
      </c>
      <c r="BM170" s="15">
        <f t="shared" si="31"/>
        <v>0</v>
      </c>
      <c r="BN170" s="15">
        <f t="shared" si="31"/>
        <v>13444084911</v>
      </c>
      <c r="BO170" s="15">
        <f t="shared" si="31"/>
        <v>0</v>
      </c>
      <c r="BP170" s="15">
        <f t="shared" si="31"/>
        <v>0</v>
      </c>
      <c r="BQ170" s="15">
        <f t="shared" si="31"/>
        <v>0</v>
      </c>
      <c r="BR170" s="15">
        <f t="shared" si="27"/>
        <v>13769627611</v>
      </c>
    </row>
    <row r="171" spans="1:70" ht="409.5" hidden="1" x14ac:dyDescent="0.25">
      <c r="A171" s="1">
        <v>165</v>
      </c>
      <c r="B171" s="6" t="s">
        <v>28</v>
      </c>
      <c r="C171" s="7" t="s">
        <v>47</v>
      </c>
      <c r="D171" s="8" t="s">
        <v>48</v>
      </c>
      <c r="E171" s="9" t="s">
        <v>62</v>
      </c>
      <c r="F171" s="8" t="s">
        <v>63</v>
      </c>
      <c r="G171" s="7">
        <v>1500</v>
      </c>
      <c r="H171" s="11" t="s">
        <v>51</v>
      </c>
      <c r="I171" s="11" t="s">
        <v>592</v>
      </c>
      <c r="J171" s="22" t="s">
        <v>593</v>
      </c>
      <c r="K171" s="22" t="s">
        <v>357</v>
      </c>
      <c r="L171" s="37" t="s">
        <v>594</v>
      </c>
      <c r="M171" s="37" t="s">
        <v>595</v>
      </c>
      <c r="N171" s="37"/>
      <c r="O171" s="12">
        <v>177</v>
      </c>
      <c r="P171" s="13" t="s">
        <v>628</v>
      </c>
      <c r="Q171" s="11" t="s">
        <v>629</v>
      </c>
      <c r="R171" s="22" t="s">
        <v>630</v>
      </c>
      <c r="S171" s="20">
        <v>0.4</v>
      </c>
      <c r="T171" s="20">
        <v>0.8</v>
      </c>
      <c r="U171" s="22" t="s">
        <v>631</v>
      </c>
      <c r="V171" s="11" t="s">
        <v>525</v>
      </c>
      <c r="W171" s="54"/>
      <c r="X171" s="15"/>
      <c r="Y171" s="15"/>
      <c r="Z171" s="15"/>
      <c r="AA171" s="15"/>
      <c r="AB171" s="435"/>
      <c r="AC171" s="15"/>
      <c r="AD171" s="15">
        <f t="shared" si="29"/>
        <v>0</v>
      </c>
      <c r="AE171" s="15">
        <v>75000000</v>
      </c>
      <c r="AF171" s="15"/>
      <c r="AG171" s="15"/>
      <c r="AH171" s="15"/>
      <c r="AI171" s="15"/>
      <c r="AJ171" s="15"/>
      <c r="AK171" s="15"/>
      <c r="AL171" s="15">
        <f t="shared" si="30"/>
        <v>75000000</v>
      </c>
      <c r="AM171" s="15">
        <v>325542700</v>
      </c>
      <c r="AN171" s="15"/>
      <c r="AO171" s="15"/>
      <c r="AP171" s="15"/>
      <c r="AQ171" s="15"/>
      <c r="AR171" s="15"/>
      <c r="AS171" s="15"/>
      <c r="AT171" s="15">
        <f t="shared" si="24"/>
        <v>325542700</v>
      </c>
      <c r="AU171" s="15">
        <v>150000000</v>
      </c>
      <c r="AV171" s="15"/>
      <c r="AW171" s="15"/>
      <c r="AX171" s="15"/>
      <c r="AY171" s="15"/>
      <c r="AZ171" s="15"/>
      <c r="BA171" s="15"/>
      <c r="BB171" s="15">
        <f t="shared" si="25"/>
        <v>150000000</v>
      </c>
      <c r="BC171" s="15">
        <v>100000000</v>
      </c>
      <c r="BD171" s="15"/>
      <c r="BE171" s="15"/>
      <c r="BF171" s="15"/>
      <c r="BG171" s="15"/>
      <c r="BH171" s="15"/>
      <c r="BI171" s="15"/>
      <c r="BJ171" s="15">
        <f t="shared" si="26"/>
        <v>100000000</v>
      </c>
      <c r="BK171" s="15">
        <f t="shared" si="31"/>
        <v>650542700</v>
      </c>
      <c r="BL171" s="15">
        <f t="shared" si="31"/>
        <v>0</v>
      </c>
      <c r="BM171" s="15">
        <f t="shared" si="31"/>
        <v>0</v>
      </c>
      <c r="BN171" s="15">
        <f t="shared" si="31"/>
        <v>0</v>
      </c>
      <c r="BO171" s="15">
        <f t="shared" si="31"/>
        <v>0</v>
      </c>
      <c r="BP171" s="15">
        <f t="shared" si="31"/>
        <v>0</v>
      </c>
      <c r="BQ171" s="15">
        <f t="shared" si="31"/>
        <v>0</v>
      </c>
      <c r="BR171" s="15">
        <f t="shared" si="27"/>
        <v>650542700</v>
      </c>
    </row>
    <row r="172" spans="1:70" ht="105" hidden="1" x14ac:dyDescent="0.25">
      <c r="A172" s="1">
        <v>166</v>
      </c>
      <c r="B172" s="6" t="s">
        <v>28</v>
      </c>
      <c r="C172" s="7" t="s">
        <v>29</v>
      </c>
      <c r="D172" s="8" t="s">
        <v>30</v>
      </c>
      <c r="E172" s="9" t="s">
        <v>31</v>
      </c>
      <c r="F172" s="8" t="s">
        <v>32</v>
      </c>
      <c r="G172" s="10" t="s">
        <v>33</v>
      </c>
      <c r="H172" s="11" t="s">
        <v>34</v>
      </c>
      <c r="I172" s="11" t="s">
        <v>592</v>
      </c>
      <c r="J172" s="11" t="s">
        <v>592</v>
      </c>
      <c r="K172" s="22"/>
      <c r="L172" s="37" t="s">
        <v>72</v>
      </c>
      <c r="M172" s="130"/>
      <c r="N172" s="130" t="s">
        <v>1757</v>
      </c>
      <c r="O172" s="127">
        <v>178</v>
      </c>
      <c r="P172" s="13" t="s">
        <v>632</v>
      </c>
      <c r="Q172" s="11" t="s">
        <v>633</v>
      </c>
      <c r="R172" s="11" t="s">
        <v>633</v>
      </c>
      <c r="S172" s="14">
        <v>50</v>
      </c>
      <c r="T172" s="134"/>
      <c r="U172" s="14"/>
      <c r="V172" s="8" t="s">
        <v>38</v>
      </c>
      <c r="W172" s="54"/>
      <c r="X172" s="15"/>
      <c r="Y172" s="15"/>
      <c r="Z172" s="15">
        <v>256454744</v>
      </c>
      <c r="AA172" s="15"/>
      <c r="AB172" s="435"/>
      <c r="AC172" s="15"/>
      <c r="AD172" s="15">
        <f t="shared" si="29"/>
        <v>256454744</v>
      </c>
      <c r="AE172" s="15"/>
      <c r="AF172" s="15"/>
      <c r="AG172" s="15"/>
      <c r="AH172" s="15">
        <v>260955691</v>
      </c>
      <c r="AI172" s="15"/>
      <c r="AJ172" s="15"/>
      <c r="AK172" s="15"/>
      <c r="AL172" s="15">
        <f t="shared" si="30"/>
        <v>260955691</v>
      </c>
      <c r="AM172" s="16">
        <v>325542700</v>
      </c>
      <c r="AN172" s="15"/>
      <c r="AO172" s="15"/>
      <c r="AP172" s="15">
        <v>270616585</v>
      </c>
      <c r="AQ172" s="15"/>
      <c r="AR172" s="15"/>
      <c r="AS172" s="15"/>
      <c r="AT172" s="15">
        <f t="shared" si="24"/>
        <v>596159285</v>
      </c>
      <c r="AU172" s="17"/>
      <c r="AV172" s="15"/>
      <c r="AW172" s="15"/>
      <c r="AX172" s="15">
        <v>270000000</v>
      </c>
      <c r="AY172" s="15"/>
      <c r="AZ172" s="15"/>
      <c r="BA172" s="15"/>
      <c r="BB172" s="15">
        <f t="shared" si="25"/>
        <v>270000000</v>
      </c>
      <c r="BC172" s="16"/>
      <c r="BD172" s="16"/>
      <c r="BE172" s="16"/>
      <c r="BF172" s="16">
        <v>270000000</v>
      </c>
      <c r="BG172" s="16"/>
      <c r="BH172" s="16"/>
      <c r="BI172" s="16"/>
      <c r="BJ172" s="15">
        <f t="shared" si="26"/>
        <v>270000000</v>
      </c>
      <c r="BK172" s="15">
        <f t="shared" si="31"/>
        <v>325542700</v>
      </c>
      <c r="BL172" s="15">
        <f t="shared" si="31"/>
        <v>0</v>
      </c>
      <c r="BM172" s="15">
        <f t="shared" si="31"/>
        <v>0</v>
      </c>
      <c r="BN172" s="15">
        <f t="shared" si="31"/>
        <v>1328027020</v>
      </c>
      <c r="BO172" s="15">
        <f t="shared" si="31"/>
        <v>0</v>
      </c>
      <c r="BP172" s="15">
        <f t="shared" si="31"/>
        <v>0</v>
      </c>
      <c r="BQ172" s="15">
        <f t="shared" si="31"/>
        <v>0</v>
      </c>
      <c r="BR172" s="15">
        <f t="shared" si="27"/>
        <v>1653569720</v>
      </c>
    </row>
    <row r="173" spans="1:70" ht="120" hidden="1" x14ac:dyDescent="0.25">
      <c r="A173" s="1">
        <v>167</v>
      </c>
      <c r="B173" s="6" t="s">
        <v>28</v>
      </c>
      <c r="C173" s="7">
        <v>45</v>
      </c>
      <c r="D173" s="8" t="s">
        <v>548</v>
      </c>
      <c r="E173" s="9" t="s">
        <v>549</v>
      </c>
      <c r="F173" s="8" t="s">
        <v>550</v>
      </c>
      <c r="G173" s="7">
        <v>1000</v>
      </c>
      <c r="H173" s="11" t="s">
        <v>551</v>
      </c>
      <c r="I173" s="11" t="s">
        <v>634</v>
      </c>
      <c r="J173" s="22" t="s">
        <v>635</v>
      </c>
      <c r="K173" s="22" t="s">
        <v>357</v>
      </c>
      <c r="L173" s="37">
        <v>1738</v>
      </c>
      <c r="M173" s="37">
        <v>1500</v>
      </c>
      <c r="N173" s="37"/>
      <c r="O173" s="12">
        <v>179</v>
      </c>
      <c r="P173" s="13" t="s">
        <v>636</v>
      </c>
      <c r="Q173" s="11" t="s">
        <v>637</v>
      </c>
      <c r="R173" s="11" t="s">
        <v>637</v>
      </c>
      <c r="S173" s="14">
        <v>6</v>
      </c>
      <c r="T173" s="14">
        <v>6</v>
      </c>
      <c r="U173" s="14"/>
      <c r="V173" s="8" t="s">
        <v>59</v>
      </c>
      <c r="W173" s="54">
        <v>11000000</v>
      </c>
      <c r="X173" s="15"/>
      <c r="Y173" s="15"/>
      <c r="Z173" s="15"/>
      <c r="AA173" s="15"/>
      <c r="AB173" s="435"/>
      <c r="AC173" s="15"/>
      <c r="AD173" s="15">
        <f t="shared" si="29"/>
        <v>11000000</v>
      </c>
      <c r="AE173" s="15">
        <v>31788082</v>
      </c>
      <c r="AF173" s="15"/>
      <c r="AG173" s="15"/>
      <c r="AH173" s="15"/>
      <c r="AI173" s="15"/>
      <c r="AJ173" s="15"/>
      <c r="AK173" s="15"/>
      <c r="AL173" s="15">
        <f t="shared" si="30"/>
        <v>31788082</v>
      </c>
      <c r="AM173" s="15">
        <v>325542700</v>
      </c>
      <c r="AN173" s="15"/>
      <c r="AO173" s="15"/>
      <c r="AP173" s="15"/>
      <c r="AQ173" s="15"/>
      <c r="AR173" s="15"/>
      <c r="AS173" s="15"/>
      <c r="AT173" s="15">
        <f t="shared" si="24"/>
        <v>325542700</v>
      </c>
      <c r="AU173" s="15">
        <v>15000000</v>
      </c>
      <c r="AV173" s="15"/>
      <c r="AW173" s="15"/>
      <c r="AX173" s="15"/>
      <c r="AY173" s="15"/>
      <c r="AZ173" s="15">
        <v>150000000</v>
      </c>
      <c r="BA173" s="15"/>
      <c r="BB173" s="15">
        <f t="shared" si="25"/>
        <v>165000000</v>
      </c>
      <c r="BC173" s="15"/>
      <c r="BD173" s="15"/>
      <c r="BE173" s="15"/>
      <c r="BF173" s="15"/>
      <c r="BG173" s="15"/>
      <c r="BH173" s="15"/>
      <c r="BI173" s="15"/>
      <c r="BJ173" s="15">
        <f t="shared" si="26"/>
        <v>0</v>
      </c>
      <c r="BK173" s="15">
        <f t="shared" si="31"/>
        <v>383330782</v>
      </c>
      <c r="BL173" s="15">
        <f t="shared" si="31"/>
        <v>0</v>
      </c>
      <c r="BM173" s="15">
        <f t="shared" si="31"/>
        <v>0</v>
      </c>
      <c r="BN173" s="15">
        <f t="shared" si="31"/>
        <v>0</v>
      </c>
      <c r="BO173" s="15">
        <f t="shared" si="31"/>
        <v>0</v>
      </c>
      <c r="BP173" s="15">
        <f t="shared" si="31"/>
        <v>150000000</v>
      </c>
      <c r="BQ173" s="15">
        <f t="shared" si="31"/>
        <v>0</v>
      </c>
      <c r="BR173" s="15">
        <f t="shared" si="27"/>
        <v>533330782</v>
      </c>
    </row>
    <row r="174" spans="1:70" ht="150" hidden="1" x14ac:dyDescent="0.25">
      <c r="A174" s="1">
        <v>168</v>
      </c>
      <c r="B174" s="6" t="s">
        <v>28</v>
      </c>
      <c r="C174" s="7">
        <v>45</v>
      </c>
      <c r="D174" s="8" t="s">
        <v>548</v>
      </c>
      <c r="E174" s="9" t="s">
        <v>549</v>
      </c>
      <c r="F174" s="8" t="s">
        <v>550</v>
      </c>
      <c r="G174" s="7">
        <v>1000</v>
      </c>
      <c r="H174" s="11" t="s">
        <v>551</v>
      </c>
      <c r="I174" s="11" t="s">
        <v>634</v>
      </c>
      <c r="J174" s="22" t="s">
        <v>635</v>
      </c>
      <c r="K174" s="22" t="s">
        <v>357</v>
      </c>
      <c r="L174" s="37">
        <v>1738</v>
      </c>
      <c r="M174" s="37">
        <v>1500</v>
      </c>
      <c r="N174" s="37"/>
      <c r="O174" s="12">
        <v>180</v>
      </c>
      <c r="P174" s="13" t="s">
        <v>638</v>
      </c>
      <c r="Q174" s="11" t="s">
        <v>639</v>
      </c>
      <c r="R174" s="11" t="s">
        <v>639</v>
      </c>
      <c r="S174" s="20" t="s">
        <v>72</v>
      </c>
      <c r="T174" s="20">
        <v>1</v>
      </c>
      <c r="U174" s="20"/>
      <c r="V174" s="8" t="s">
        <v>59</v>
      </c>
      <c r="W174" s="54">
        <v>39083333</v>
      </c>
      <c r="X174" s="15"/>
      <c r="Y174" s="15"/>
      <c r="Z174" s="15"/>
      <c r="AA174" s="15"/>
      <c r="AB174" s="435"/>
      <c r="AC174" s="15"/>
      <c r="AD174" s="15">
        <f t="shared" si="29"/>
        <v>39083333</v>
      </c>
      <c r="AE174" s="15">
        <v>13756906</v>
      </c>
      <c r="AF174" s="15"/>
      <c r="AG174" s="15"/>
      <c r="AH174" s="15"/>
      <c r="AI174" s="15"/>
      <c r="AJ174" s="15"/>
      <c r="AK174" s="15"/>
      <c r="AL174" s="15">
        <f t="shared" si="30"/>
        <v>13756906</v>
      </c>
      <c r="AM174" s="15">
        <v>325542700</v>
      </c>
      <c r="AN174" s="15"/>
      <c r="AO174" s="15"/>
      <c r="AP174" s="15"/>
      <c r="AQ174" s="15"/>
      <c r="AR174" s="15"/>
      <c r="AS174" s="15"/>
      <c r="AT174" s="15">
        <f t="shared" si="24"/>
        <v>325542700</v>
      </c>
      <c r="AU174" s="15">
        <v>40000000</v>
      </c>
      <c r="AV174" s="15"/>
      <c r="AW174" s="15"/>
      <c r="AX174" s="15"/>
      <c r="AY174" s="15"/>
      <c r="AZ174" s="15"/>
      <c r="BA174" s="15"/>
      <c r="BB174" s="15">
        <f t="shared" si="25"/>
        <v>40000000</v>
      </c>
      <c r="BC174" s="15">
        <v>40000000</v>
      </c>
      <c r="BD174" s="15"/>
      <c r="BE174" s="15"/>
      <c r="BF174" s="15"/>
      <c r="BG174" s="15"/>
      <c r="BH174" s="15"/>
      <c r="BI174" s="15"/>
      <c r="BJ174" s="15">
        <f t="shared" si="26"/>
        <v>40000000</v>
      </c>
      <c r="BK174" s="15">
        <f t="shared" si="31"/>
        <v>458382939</v>
      </c>
      <c r="BL174" s="15">
        <f t="shared" si="31"/>
        <v>0</v>
      </c>
      <c r="BM174" s="15">
        <f t="shared" si="31"/>
        <v>0</v>
      </c>
      <c r="BN174" s="15">
        <f t="shared" si="31"/>
        <v>0</v>
      </c>
      <c r="BO174" s="15">
        <f t="shared" si="31"/>
        <v>0</v>
      </c>
      <c r="BP174" s="15">
        <f t="shared" si="31"/>
        <v>0</v>
      </c>
      <c r="BQ174" s="15">
        <f t="shared" si="31"/>
        <v>0</v>
      </c>
      <c r="BR174" s="15">
        <f t="shared" si="27"/>
        <v>458382939</v>
      </c>
    </row>
    <row r="175" spans="1:70" ht="120" hidden="1" x14ac:dyDescent="0.25">
      <c r="A175" s="1">
        <v>169</v>
      </c>
      <c r="B175" s="6" t="s">
        <v>28</v>
      </c>
      <c r="C175" s="7">
        <v>45</v>
      </c>
      <c r="D175" s="8" t="s">
        <v>548</v>
      </c>
      <c r="E175" s="9" t="s">
        <v>549</v>
      </c>
      <c r="F175" s="8" t="s">
        <v>550</v>
      </c>
      <c r="G175" s="7">
        <v>1000</v>
      </c>
      <c r="H175" s="11" t="s">
        <v>551</v>
      </c>
      <c r="I175" s="11" t="s">
        <v>634</v>
      </c>
      <c r="J175" s="22" t="s">
        <v>635</v>
      </c>
      <c r="K175" s="22" t="s">
        <v>357</v>
      </c>
      <c r="L175" s="37">
        <v>1738</v>
      </c>
      <c r="M175" s="37">
        <v>1500</v>
      </c>
      <c r="N175" s="37"/>
      <c r="O175" s="12">
        <v>181</v>
      </c>
      <c r="P175" s="13" t="s">
        <v>640</v>
      </c>
      <c r="Q175" s="11" t="s">
        <v>641</v>
      </c>
      <c r="R175" s="11" t="s">
        <v>641</v>
      </c>
      <c r="S175" s="20" t="s">
        <v>72</v>
      </c>
      <c r="T175" s="14">
        <v>4</v>
      </c>
      <c r="U175" s="14"/>
      <c r="V175" s="8" t="s">
        <v>59</v>
      </c>
      <c r="W175" s="54"/>
      <c r="X175" s="15"/>
      <c r="Y175" s="15"/>
      <c r="Z175" s="15"/>
      <c r="AA175" s="15"/>
      <c r="AB175" s="435"/>
      <c r="AC175" s="15"/>
      <c r="AD175" s="15">
        <f t="shared" si="29"/>
        <v>0</v>
      </c>
      <c r="AE175" s="15">
        <v>20000000</v>
      </c>
      <c r="AF175" s="15"/>
      <c r="AG175" s="15"/>
      <c r="AH175" s="15"/>
      <c r="AI175" s="15"/>
      <c r="AJ175" s="15"/>
      <c r="AK175" s="15"/>
      <c r="AL175" s="15">
        <f t="shared" si="30"/>
        <v>20000000</v>
      </c>
      <c r="AM175" s="15">
        <v>325542700</v>
      </c>
      <c r="AN175" s="15"/>
      <c r="AO175" s="15"/>
      <c r="AP175" s="15"/>
      <c r="AQ175" s="15"/>
      <c r="AR175" s="15"/>
      <c r="AS175" s="15"/>
      <c r="AT175" s="15">
        <f t="shared" si="24"/>
        <v>325542700</v>
      </c>
      <c r="AU175" s="15">
        <v>20000000</v>
      </c>
      <c r="AV175" s="15"/>
      <c r="AW175" s="15"/>
      <c r="AX175" s="15"/>
      <c r="AY175" s="15"/>
      <c r="AZ175" s="15"/>
      <c r="BA175" s="15"/>
      <c r="BB175" s="15">
        <f t="shared" si="25"/>
        <v>20000000</v>
      </c>
      <c r="BC175" s="15">
        <v>10000000</v>
      </c>
      <c r="BD175" s="15"/>
      <c r="BE175" s="15"/>
      <c r="BF175" s="15"/>
      <c r="BG175" s="15"/>
      <c r="BH175" s="15"/>
      <c r="BI175" s="15"/>
      <c r="BJ175" s="15">
        <f t="shared" si="26"/>
        <v>10000000</v>
      </c>
      <c r="BK175" s="15">
        <f t="shared" si="31"/>
        <v>375542700</v>
      </c>
      <c r="BL175" s="15">
        <f t="shared" si="31"/>
        <v>0</v>
      </c>
      <c r="BM175" s="15">
        <f t="shared" si="31"/>
        <v>0</v>
      </c>
      <c r="BN175" s="15">
        <f t="shared" si="31"/>
        <v>0</v>
      </c>
      <c r="BO175" s="15">
        <f t="shared" si="31"/>
        <v>0</v>
      </c>
      <c r="BP175" s="15">
        <f t="shared" si="31"/>
        <v>0</v>
      </c>
      <c r="BQ175" s="15">
        <f t="shared" si="31"/>
        <v>0</v>
      </c>
      <c r="BR175" s="15">
        <f t="shared" si="27"/>
        <v>375542700</v>
      </c>
    </row>
    <row r="176" spans="1:70" ht="120" hidden="1" x14ac:dyDescent="0.25">
      <c r="A176" s="1">
        <v>170</v>
      </c>
      <c r="B176" s="6" t="s">
        <v>28</v>
      </c>
      <c r="C176" s="7">
        <v>45</v>
      </c>
      <c r="D176" s="8" t="s">
        <v>548</v>
      </c>
      <c r="E176" s="9" t="s">
        <v>549</v>
      </c>
      <c r="F176" s="8" t="s">
        <v>550</v>
      </c>
      <c r="G176" s="7">
        <v>1000</v>
      </c>
      <c r="H176" s="11" t="s">
        <v>551</v>
      </c>
      <c r="I176" s="11" t="s">
        <v>634</v>
      </c>
      <c r="J176" s="22" t="s">
        <v>635</v>
      </c>
      <c r="K176" s="55" t="s">
        <v>357</v>
      </c>
      <c r="L176" s="56">
        <v>1738</v>
      </c>
      <c r="M176" s="56">
        <v>1500</v>
      </c>
      <c r="N176" s="56"/>
      <c r="O176" s="57">
        <v>182</v>
      </c>
      <c r="P176" s="13" t="s">
        <v>642</v>
      </c>
      <c r="Q176" s="11" t="s">
        <v>643</v>
      </c>
      <c r="R176" s="11" t="s">
        <v>643</v>
      </c>
      <c r="S176" s="14">
        <v>0</v>
      </c>
      <c r="T176" s="21">
        <v>1</v>
      </c>
      <c r="U176" s="21"/>
      <c r="V176" s="8" t="s">
        <v>59</v>
      </c>
      <c r="W176" s="54"/>
      <c r="X176" s="15"/>
      <c r="Y176" s="15"/>
      <c r="Z176" s="15"/>
      <c r="AA176" s="15"/>
      <c r="AB176" s="435"/>
      <c r="AC176" s="15"/>
      <c r="AD176" s="15">
        <f t="shared" si="29"/>
        <v>0</v>
      </c>
      <c r="AE176" s="15">
        <v>27513811</v>
      </c>
      <c r="AF176" s="15"/>
      <c r="AG176" s="15"/>
      <c r="AH176" s="15"/>
      <c r="AI176" s="15"/>
      <c r="AJ176" s="15"/>
      <c r="AK176" s="15"/>
      <c r="AL176" s="15">
        <f t="shared" si="30"/>
        <v>27513811</v>
      </c>
      <c r="AM176" s="15">
        <v>325542700</v>
      </c>
      <c r="AN176" s="15"/>
      <c r="AO176" s="15"/>
      <c r="AP176" s="15"/>
      <c r="AQ176" s="15"/>
      <c r="AR176" s="15"/>
      <c r="AS176" s="15"/>
      <c r="AT176" s="15">
        <f t="shared" si="24"/>
        <v>325542700</v>
      </c>
      <c r="AU176" s="15"/>
      <c r="AV176" s="15"/>
      <c r="AW176" s="15"/>
      <c r="AX176" s="15"/>
      <c r="AY176" s="15"/>
      <c r="AZ176" s="15"/>
      <c r="BA176" s="15"/>
      <c r="BB176" s="15">
        <f t="shared" si="25"/>
        <v>0</v>
      </c>
      <c r="BC176" s="15"/>
      <c r="BD176" s="15"/>
      <c r="BE176" s="15"/>
      <c r="BF176" s="15"/>
      <c r="BG176" s="15"/>
      <c r="BH176" s="15"/>
      <c r="BI176" s="15"/>
      <c r="BJ176" s="15">
        <f t="shared" si="26"/>
        <v>0</v>
      </c>
      <c r="BK176" s="15">
        <f t="shared" si="31"/>
        <v>353056511</v>
      </c>
      <c r="BL176" s="15">
        <f t="shared" si="31"/>
        <v>0</v>
      </c>
      <c r="BM176" s="15">
        <f t="shared" si="31"/>
        <v>0</v>
      </c>
      <c r="BN176" s="15">
        <f t="shared" si="31"/>
        <v>0</v>
      </c>
      <c r="BO176" s="15">
        <f t="shared" si="31"/>
        <v>0</v>
      </c>
      <c r="BP176" s="15">
        <f t="shared" si="31"/>
        <v>0</v>
      </c>
      <c r="BQ176" s="15">
        <f t="shared" si="31"/>
        <v>0</v>
      </c>
      <c r="BR176" s="15">
        <f t="shared" si="27"/>
        <v>353056511</v>
      </c>
    </row>
    <row r="177" spans="1:70" ht="120" hidden="1" x14ac:dyDescent="0.25">
      <c r="A177" s="1">
        <v>171</v>
      </c>
      <c r="B177" s="6" t="s">
        <v>28</v>
      </c>
      <c r="C177" s="7">
        <v>45</v>
      </c>
      <c r="D177" s="8" t="s">
        <v>548</v>
      </c>
      <c r="E177" s="9" t="s">
        <v>549</v>
      </c>
      <c r="F177" s="8" t="s">
        <v>550</v>
      </c>
      <c r="G177" s="7">
        <v>1000</v>
      </c>
      <c r="H177" s="11" t="s">
        <v>551</v>
      </c>
      <c r="I177" s="11" t="s">
        <v>644</v>
      </c>
      <c r="J177" s="22" t="s">
        <v>645</v>
      </c>
      <c r="K177" s="55" t="s">
        <v>357</v>
      </c>
      <c r="L177" s="56">
        <v>2071</v>
      </c>
      <c r="M177" s="56">
        <v>1900</v>
      </c>
      <c r="N177" s="56"/>
      <c r="O177" s="57">
        <v>183</v>
      </c>
      <c r="P177" s="13" t="s">
        <v>646</v>
      </c>
      <c r="Q177" s="11" t="s">
        <v>647</v>
      </c>
      <c r="R177" s="11" t="s">
        <v>647</v>
      </c>
      <c r="S177" s="14">
        <v>8</v>
      </c>
      <c r="T177" s="14">
        <v>8</v>
      </c>
      <c r="U177" s="14"/>
      <c r="V177" s="8" t="s">
        <v>59</v>
      </c>
      <c r="W177" s="54">
        <v>46477000</v>
      </c>
      <c r="X177" s="15"/>
      <c r="Y177" s="15"/>
      <c r="Z177" s="15"/>
      <c r="AA177" s="15"/>
      <c r="AB177" s="435"/>
      <c r="AC177" s="15"/>
      <c r="AD177" s="15">
        <f t="shared" si="29"/>
        <v>46477000</v>
      </c>
      <c r="AE177" s="15">
        <v>11005525</v>
      </c>
      <c r="AF177" s="15"/>
      <c r="AG177" s="15"/>
      <c r="AH177" s="15"/>
      <c r="AI177" s="15"/>
      <c r="AJ177" s="15"/>
      <c r="AK177" s="15"/>
      <c r="AL177" s="15">
        <f t="shared" si="30"/>
        <v>11005525</v>
      </c>
      <c r="AM177" s="15">
        <v>325542700</v>
      </c>
      <c r="AN177" s="15"/>
      <c r="AO177" s="15"/>
      <c r="AP177" s="15"/>
      <c r="AQ177" s="15"/>
      <c r="AR177" s="15"/>
      <c r="AS177" s="15"/>
      <c r="AT177" s="15">
        <f t="shared" si="24"/>
        <v>325542700</v>
      </c>
      <c r="AU177" s="15">
        <v>20000000</v>
      </c>
      <c r="AV177" s="15"/>
      <c r="AW177" s="15"/>
      <c r="AX177" s="15"/>
      <c r="AY177" s="15"/>
      <c r="AZ177" s="15"/>
      <c r="BA177" s="15"/>
      <c r="BB177" s="15">
        <f t="shared" si="25"/>
        <v>20000000</v>
      </c>
      <c r="BC177" s="15">
        <v>11000000</v>
      </c>
      <c r="BD177" s="15"/>
      <c r="BE177" s="15"/>
      <c r="BF177" s="15"/>
      <c r="BG177" s="15"/>
      <c r="BH177" s="15"/>
      <c r="BI177" s="15"/>
      <c r="BJ177" s="15">
        <f t="shared" si="26"/>
        <v>11000000</v>
      </c>
      <c r="BK177" s="15">
        <f t="shared" si="31"/>
        <v>414025225</v>
      </c>
      <c r="BL177" s="15">
        <f t="shared" si="31"/>
        <v>0</v>
      </c>
      <c r="BM177" s="15">
        <f t="shared" si="31"/>
        <v>0</v>
      </c>
      <c r="BN177" s="15">
        <f t="shared" si="31"/>
        <v>0</v>
      </c>
      <c r="BO177" s="15">
        <f t="shared" si="31"/>
        <v>0</v>
      </c>
      <c r="BP177" s="15">
        <f t="shared" si="31"/>
        <v>0</v>
      </c>
      <c r="BQ177" s="15">
        <f t="shared" si="31"/>
        <v>0</v>
      </c>
      <c r="BR177" s="15">
        <f t="shared" si="27"/>
        <v>414025225</v>
      </c>
    </row>
    <row r="178" spans="1:70" ht="120" hidden="1" x14ac:dyDescent="0.25">
      <c r="A178" s="1">
        <v>172</v>
      </c>
      <c r="B178" s="6" t="s">
        <v>28</v>
      </c>
      <c r="C178" s="7">
        <v>45</v>
      </c>
      <c r="D178" s="8" t="s">
        <v>548</v>
      </c>
      <c r="E178" s="9" t="s">
        <v>549</v>
      </c>
      <c r="F178" s="8" t="s">
        <v>550</v>
      </c>
      <c r="G178" s="7">
        <v>1000</v>
      </c>
      <c r="H178" s="11" t="s">
        <v>551</v>
      </c>
      <c r="I178" s="11" t="s">
        <v>644</v>
      </c>
      <c r="J178" s="22" t="s">
        <v>645</v>
      </c>
      <c r="K178" s="22" t="s">
        <v>357</v>
      </c>
      <c r="L178" s="37">
        <v>2071</v>
      </c>
      <c r="M178" s="37">
        <v>1900</v>
      </c>
      <c r="N178" s="37"/>
      <c r="O178" s="12">
        <v>184</v>
      </c>
      <c r="P178" s="13" t="s">
        <v>648</v>
      </c>
      <c r="Q178" s="11" t="s">
        <v>649</v>
      </c>
      <c r="R178" s="11" t="s">
        <v>649</v>
      </c>
      <c r="S178" s="14">
        <v>8</v>
      </c>
      <c r="T178" s="14">
        <v>8</v>
      </c>
      <c r="U178" s="14"/>
      <c r="V178" s="8" t="s">
        <v>59</v>
      </c>
      <c r="W178" s="54">
        <v>17808000</v>
      </c>
      <c r="X178" s="15"/>
      <c r="Y178" s="15"/>
      <c r="Z178" s="15"/>
      <c r="AA178" s="15"/>
      <c r="AB178" s="435"/>
      <c r="AC178" s="15"/>
      <c r="AD178" s="15">
        <f t="shared" si="29"/>
        <v>17808000</v>
      </c>
      <c r="AE178" s="15">
        <v>30000000</v>
      </c>
      <c r="AF178" s="15"/>
      <c r="AG178" s="15"/>
      <c r="AH178" s="15"/>
      <c r="AI178" s="15"/>
      <c r="AJ178" s="15"/>
      <c r="AK178" s="15"/>
      <c r="AL178" s="15">
        <f t="shared" si="30"/>
        <v>30000000</v>
      </c>
      <c r="AM178" s="15">
        <v>325542700</v>
      </c>
      <c r="AN178" s="15"/>
      <c r="AO178" s="15"/>
      <c r="AP178" s="15"/>
      <c r="AQ178" s="15"/>
      <c r="AR178" s="15"/>
      <c r="AS178" s="15"/>
      <c r="AT178" s="15">
        <f t="shared" si="24"/>
        <v>325542700</v>
      </c>
      <c r="AU178" s="15">
        <v>15000000</v>
      </c>
      <c r="AV178" s="15"/>
      <c r="AW178" s="15"/>
      <c r="AX178" s="15"/>
      <c r="AY178" s="15"/>
      <c r="AZ178" s="15"/>
      <c r="BA178" s="15"/>
      <c r="BB178" s="15">
        <f t="shared" si="25"/>
        <v>15000000</v>
      </c>
      <c r="BC178" s="15"/>
      <c r="BD178" s="15"/>
      <c r="BE178" s="15"/>
      <c r="BF178" s="15"/>
      <c r="BG178" s="15"/>
      <c r="BH178" s="15"/>
      <c r="BI178" s="15"/>
      <c r="BJ178" s="15">
        <f t="shared" si="26"/>
        <v>0</v>
      </c>
      <c r="BK178" s="15">
        <f t="shared" si="31"/>
        <v>388350700</v>
      </c>
      <c r="BL178" s="15">
        <f t="shared" si="31"/>
        <v>0</v>
      </c>
      <c r="BM178" s="15">
        <f t="shared" si="31"/>
        <v>0</v>
      </c>
      <c r="BN178" s="15">
        <f t="shared" si="31"/>
        <v>0</v>
      </c>
      <c r="BO178" s="15">
        <f t="shared" si="31"/>
        <v>0</v>
      </c>
      <c r="BP178" s="15">
        <f t="shared" si="31"/>
        <v>0</v>
      </c>
      <c r="BQ178" s="15">
        <f t="shared" si="31"/>
        <v>0</v>
      </c>
      <c r="BR178" s="15">
        <f t="shared" si="27"/>
        <v>388350700</v>
      </c>
    </row>
    <row r="179" spans="1:70" ht="105" hidden="1" x14ac:dyDescent="0.25">
      <c r="A179" s="1">
        <v>173</v>
      </c>
      <c r="B179" s="6" t="s">
        <v>28</v>
      </c>
      <c r="C179" s="7">
        <v>45</v>
      </c>
      <c r="D179" s="8" t="s">
        <v>548</v>
      </c>
      <c r="E179" s="9" t="s">
        <v>549</v>
      </c>
      <c r="F179" s="8" t="s">
        <v>550</v>
      </c>
      <c r="G179" s="7">
        <v>1000</v>
      </c>
      <c r="H179" s="11" t="s">
        <v>551</v>
      </c>
      <c r="I179" s="11" t="s">
        <v>650</v>
      </c>
      <c r="J179" s="58" t="s">
        <v>651</v>
      </c>
      <c r="K179" s="58" t="s">
        <v>357</v>
      </c>
      <c r="L179" s="59">
        <v>32</v>
      </c>
      <c r="M179" s="59">
        <v>25</v>
      </c>
      <c r="N179" s="59"/>
      <c r="O179" s="60">
        <v>185</v>
      </c>
      <c r="P179" s="13" t="s">
        <v>652</v>
      </c>
      <c r="Q179" s="11" t="s">
        <v>653</v>
      </c>
      <c r="R179" s="11" t="s">
        <v>653</v>
      </c>
      <c r="S179" s="14" t="s">
        <v>72</v>
      </c>
      <c r="T179" s="14">
        <v>2</v>
      </c>
      <c r="U179" s="14"/>
      <c r="V179" s="8" t="s">
        <v>59</v>
      </c>
      <c r="W179" s="54">
        <v>9052000</v>
      </c>
      <c r="X179" s="15"/>
      <c r="Y179" s="15"/>
      <c r="Z179" s="15"/>
      <c r="AA179" s="15"/>
      <c r="AB179" s="435"/>
      <c r="AC179" s="15"/>
      <c r="AD179" s="15">
        <f t="shared" si="29"/>
        <v>9052000</v>
      </c>
      <c r="AE179" s="15">
        <v>4127072</v>
      </c>
      <c r="AF179" s="15"/>
      <c r="AG179" s="15"/>
      <c r="AH179" s="15"/>
      <c r="AI179" s="15"/>
      <c r="AJ179" s="15"/>
      <c r="AK179" s="15"/>
      <c r="AL179" s="15">
        <f t="shared" si="30"/>
        <v>4127072</v>
      </c>
      <c r="AM179" s="15">
        <v>325542700</v>
      </c>
      <c r="AN179" s="15"/>
      <c r="AO179" s="15"/>
      <c r="AP179" s="15"/>
      <c r="AQ179" s="15"/>
      <c r="AR179" s="15"/>
      <c r="AS179" s="15"/>
      <c r="AT179" s="15">
        <f t="shared" si="24"/>
        <v>325542700</v>
      </c>
      <c r="AU179" s="15">
        <v>10000000</v>
      </c>
      <c r="AV179" s="15"/>
      <c r="AW179" s="15"/>
      <c r="AX179" s="15"/>
      <c r="AY179" s="15"/>
      <c r="AZ179" s="15"/>
      <c r="BA179" s="15"/>
      <c r="BB179" s="15">
        <f t="shared" si="25"/>
        <v>10000000</v>
      </c>
      <c r="BC179" s="15"/>
      <c r="BD179" s="15"/>
      <c r="BE179" s="15"/>
      <c r="BF179" s="15"/>
      <c r="BG179" s="15"/>
      <c r="BH179" s="15"/>
      <c r="BI179" s="15"/>
      <c r="BJ179" s="15">
        <f t="shared" si="26"/>
        <v>0</v>
      </c>
      <c r="BK179" s="15">
        <f t="shared" si="31"/>
        <v>348721772</v>
      </c>
      <c r="BL179" s="15">
        <f t="shared" si="31"/>
        <v>0</v>
      </c>
      <c r="BM179" s="15">
        <f t="shared" si="31"/>
        <v>0</v>
      </c>
      <c r="BN179" s="15">
        <f t="shared" si="31"/>
        <v>0</v>
      </c>
      <c r="BO179" s="15">
        <f t="shared" si="31"/>
        <v>0</v>
      </c>
      <c r="BP179" s="15">
        <f t="shared" si="31"/>
        <v>0</v>
      </c>
      <c r="BQ179" s="15">
        <f t="shared" si="31"/>
        <v>0</v>
      </c>
      <c r="BR179" s="15">
        <f t="shared" si="27"/>
        <v>348721772</v>
      </c>
    </row>
    <row r="180" spans="1:70" ht="135" hidden="1" x14ac:dyDescent="0.25">
      <c r="A180" s="1">
        <v>174</v>
      </c>
      <c r="B180" s="6" t="s">
        <v>28</v>
      </c>
      <c r="C180" s="7">
        <v>45</v>
      </c>
      <c r="D180" s="8" t="s">
        <v>548</v>
      </c>
      <c r="E180" s="9" t="s">
        <v>549</v>
      </c>
      <c r="F180" s="8" t="s">
        <v>550</v>
      </c>
      <c r="G180" s="7">
        <v>1000</v>
      </c>
      <c r="H180" s="11" t="s">
        <v>551</v>
      </c>
      <c r="I180" s="11" t="s">
        <v>650</v>
      </c>
      <c r="J180" s="58" t="s">
        <v>651</v>
      </c>
      <c r="K180" s="58" t="s">
        <v>357</v>
      </c>
      <c r="L180" s="59">
        <v>32</v>
      </c>
      <c r="M180" s="59">
        <v>25</v>
      </c>
      <c r="N180" s="59"/>
      <c r="O180" s="60">
        <v>186</v>
      </c>
      <c r="P180" s="13" t="s">
        <v>654</v>
      </c>
      <c r="Q180" s="11" t="s">
        <v>655</v>
      </c>
      <c r="R180" s="11" t="s">
        <v>655</v>
      </c>
      <c r="S180" s="14" t="s">
        <v>72</v>
      </c>
      <c r="T180" s="14">
        <v>4</v>
      </c>
      <c r="U180" s="14"/>
      <c r="V180" s="8" t="s">
        <v>59</v>
      </c>
      <c r="W180" s="54"/>
      <c r="X180" s="15"/>
      <c r="Y180" s="15"/>
      <c r="Z180" s="15"/>
      <c r="AA180" s="15"/>
      <c r="AB180" s="435"/>
      <c r="AC180" s="15"/>
      <c r="AD180" s="15">
        <f t="shared" si="29"/>
        <v>0</v>
      </c>
      <c r="AE180" s="15">
        <v>1375691</v>
      </c>
      <c r="AF180" s="15"/>
      <c r="AG180" s="15"/>
      <c r="AH180" s="15"/>
      <c r="AI180" s="15"/>
      <c r="AJ180" s="15"/>
      <c r="AK180" s="15"/>
      <c r="AL180" s="15">
        <f t="shared" si="30"/>
        <v>1375691</v>
      </c>
      <c r="AM180" s="15">
        <v>325542700</v>
      </c>
      <c r="AN180" s="15"/>
      <c r="AO180" s="15"/>
      <c r="AP180" s="15"/>
      <c r="AQ180" s="15"/>
      <c r="AR180" s="15"/>
      <c r="AS180" s="15"/>
      <c r="AT180" s="15">
        <f t="shared" si="24"/>
        <v>325542700</v>
      </c>
      <c r="AU180" s="15">
        <v>2000000</v>
      </c>
      <c r="AV180" s="15"/>
      <c r="AW180" s="15"/>
      <c r="AX180" s="15"/>
      <c r="AY180" s="15"/>
      <c r="AZ180" s="15"/>
      <c r="BA180" s="15"/>
      <c r="BB180" s="15">
        <f t="shared" si="25"/>
        <v>2000000</v>
      </c>
      <c r="BC180" s="15">
        <v>3413994</v>
      </c>
      <c r="BD180" s="15"/>
      <c r="BE180" s="15"/>
      <c r="BF180" s="15"/>
      <c r="BG180" s="15"/>
      <c r="BH180" s="15"/>
      <c r="BI180" s="15"/>
      <c r="BJ180" s="15">
        <f t="shared" si="26"/>
        <v>3413994</v>
      </c>
      <c r="BK180" s="15">
        <f t="shared" si="31"/>
        <v>332332385</v>
      </c>
      <c r="BL180" s="15">
        <f t="shared" si="31"/>
        <v>0</v>
      </c>
      <c r="BM180" s="15">
        <f t="shared" si="31"/>
        <v>0</v>
      </c>
      <c r="BN180" s="15">
        <f t="shared" si="31"/>
        <v>0</v>
      </c>
      <c r="BO180" s="15">
        <f t="shared" si="31"/>
        <v>0</v>
      </c>
      <c r="BP180" s="15">
        <f t="shared" si="31"/>
        <v>0</v>
      </c>
      <c r="BQ180" s="15">
        <f t="shared" si="31"/>
        <v>0</v>
      </c>
      <c r="BR180" s="15">
        <f t="shared" si="27"/>
        <v>332332385</v>
      </c>
    </row>
    <row r="181" spans="1:70" ht="105" hidden="1" x14ac:dyDescent="0.25">
      <c r="A181" s="1">
        <v>177</v>
      </c>
      <c r="B181" s="61" t="s">
        <v>656</v>
      </c>
      <c r="C181" s="27" t="s">
        <v>81</v>
      </c>
      <c r="D181" s="28" t="s">
        <v>82</v>
      </c>
      <c r="E181" s="9" t="s">
        <v>657</v>
      </c>
      <c r="F181" s="8" t="s">
        <v>658</v>
      </c>
      <c r="G181" s="7">
        <v>1300</v>
      </c>
      <c r="H181" s="11" t="s">
        <v>85</v>
      </c>
      <c r="I181" s="11" t="s">
        <v>659</v>
      </c>
      <c r="J181" s="11" t="s">
        <v>659</v>
      </c>
      <c r="K181" s="11"/>
      <c r="L181" s="7">
        <v>7.93</v>
      </c>
      <c r="M181" s="7">
        <v>8.23</v>
      </c>
      <c r="N181" s="7"/>
      <c r="O181" s="12">
        <v>187</v>
      </c>
      <c r="P181" s="13" t="s">
        <v>660</v>
      </c>
      <c r="Q181" s="11" t="s">
        <v>661</v>
      </c>
      <c r="R181" s="11" t="s">
        <v>661</v>
      </c>
      <c r="S181" s="14">
        <v>0</v>
      </c>
      <c r="T181" s="14">
        <v>3</v>
      </c>
      <c r="U181" s="14"/>
      <c r="V181" s="11" t="s">
        <v>91</v>
      </c>
      <c r="W181" s="54"/>
      <c r="X181" s="15"/>
      <c r="Y181" s="15"/>
      <c r="Z181" s="15"/>
      <c r="AA181" s="15">
        <v>33116195759</v>
      </c>
      <c r="AB181" s="435"/>
      <c r="AC181" s="15">
        <v>1050000000</v>
      </c>
      <c r="AD181" s="15">
        <f t="shared" si="29"/>
        <v>34166195759</v>
      </c>
      <c r="AE181" s="15"/>
      <c r="AF181" s="15"/>
      <c r="AG181" s="15"/>
      <c r="AH181" s="15"/>
      <c r="AI181" s="15">
        <v>30000000000</v>
      </c>
      <c r="AJ181" s="15"/>
      <c r="AK181" s="15"/>
      <c r="AL181" s="15">
        <f t="shared" si="30"/>
        <v>30000000000</v>
      </c>
      <c r="AM181" s="15">
        <v>325542700</v>
      </c>
      <c r="AN181" s="15"/>
      <c r="AO181" s="15"/>
      <c r="AP181" s="15"/>
      <c r="AQ181" s="15">
        <v>31500000000</v>
      </c>
      <c r="AR181" s="15"/>
      <c r="AS181" s="15"/>
      <c r="AT181" s="15">
        <f t="shared" si="24"/>
        <v>31825542700</v>
      </c>
      <c r="AU181" s="15"/>
      <c r="AV181" s="15"/>
      <c r="AW181" s="15"/>
      <c r="AX181" s="15"/>
      <c r="AY181" s="15">
        <v>33075000000</v>
      </c>
      <c r="AZ181" s="15"/>
      <c r="BA181" s="15"/>
      <c r="BB181" s="15">
        <f t="shared" si="25"/>
        <v>33075000000</v>
      </c>
      <c r="BC181" s="15"/>
      <c r="BD181" s="15"/>
      <c r="BE181" s="15"/>
      <c r="BF181" s="15"/>
      <c r="BG181" s="15">
        <v>34728575000</v>
      </c>
      <c r="BH181" s="15"/>
      <c r="BI181" s="15"/>
      <c r="BJ181" s="15">
        <f t="shared" si="26"/>
        <v>34728575000</v>
      </c>
      <c r="BK181" s="15">
        <f t="shared" si="31"/>
        <v>325542700</v>
      </c>
      <c r="BL181" s="15">
        <f t="shared" si="31"/>
        <v>0</v>
      </c>
      <c r="BM181" s="15">
        <f t="shared" si="31"/>
        <v>0</v>
      </c>
      <c r="BN181" s="15">
        <f t="shared" si="31"/>
        <v>0</v>
      </c>
      <c r="BO181" s="15">
        <f t="shared" si="31"/>
        <v>162419770759</v>
      </c>
      <c r="BP181" s="15">
        <f t="shared" si="31"/>
        <v>0</v>
      </c>
      <c r="BQ181" s="15">
        <f t="shared" si="31"/>
        <v>1050000000</v>
      </c>
      <c r="BR181" s="15">
        <f t="shared" si="27"/>
        <v>163795313459</v>
      </c>
    </row>
    <row r="182" spans="1:70" ht="105" hidden="1" x14ac:dyDescent="0.25">
      <c r="A182" s="1">
        <v>178</v>
      </c>
      <c r="B182" s="61" t="s">
        <v>656</v>
      </c>
      <c r="C182" s="7">
        <v>17</v>
      </c>
      <c r="D182" s="8" t="s">
        <v>662</v>
      </c>
      <c r="E182" s="9" t="s">
        <v>663</v>
      </c>
      <c r="F182" s="8" t="s">
        <v>664</v>
      </c>
      <c r="G182" s="7">
        <v>1100</v>
      </c>
      <c r="H182" s="11" t="s">
        <v>665</v>
      </c>
      <c r="I182" s="11" t="s">
        <v>659</v>
      </c>
      <c r="J182" s="11" t="s">
        <v>659</v>
      </c>
      <c r="K182" s="11"/>
      <c r="L182" s="7">
        <v>7.93</v>
      </c>
      <c r="M182" s="7">
        <v>8.23</v>
      </c>
      <c r="N182" s="7"/>
      <c r="O182" s="12">
        <v>188</v>
      </c>
      <c r="P182" s="13" t="s">
        <v>666</v>
      </c>
      <c r="Q182" s="11" t="s">
        <v>667</v>
      </c>
      <c r="R182" s="11" t="s">
        <v>667</v>
      </c>
      <c r="S182" s="14">
        <v>0</v>
      </c>
      <c r="T182" s="14">
        <v>1</v>
      </c>
      <c r="U182" s="14"/>
      <c r="V182" s="11" t="s">
        <v>668</v>
      </c>
      <c r="W182" s="54"/>
      <c r="X182" s="15"/>
      <c r="Y182" s="15"/>
      <c r="Z182" s="15"/>
      <c r="AA182" s="15"/>
      <c r="AB182" s="435"/>
      <c r="AC182" s="15"/>
      <c r="AD182" s="15">
        <f t="shared" si="29"/>
        <v>0</v>
      </c>
      <c r="AE182" s="15"/>
      <c r="AF182" s="15"/>
      <c r="AG182" s="15">
        <v>400000000</v>
      </c>
      <c r="AH182" s="15"/>
      <c r="AI182" s="15"/>
      <c r="AJ182" s="15"/>
      <c r="AK182" s="15"/>
      <c r="AL182" s="15">
        <f t="shared" si="30"/>
        <v>400000000</v>
      </c>
      <c r="AM182" s="15">
        <v>325542700</v>
      </c>
      <c r="AN182" s="15"/>
      <c r="AO182" s="15"/>
      <c r="AP182" s="15"/>
      <c r="AQ182" s="15"/>
      <c r="AR182" s="15"/>
      <c r="AS182" s="15"/>
      <c r="AT182" s="15">
        <f t="shared" si="24"/>
        <v>325542700</v>
      </c>
      <c r="AU182" s="15"/>
      <c r="AV182" s="15"/>
      <c r="AW182" s="15"/>
      <c r="AX182" s="15"/>
      <c r="AY182" s="15"/>
      <c r="AZ182" s="15"/>
      <c r="BA182" s="15"/>
      <c r="BB182" s="15">
        <f t="shared" si="25"/>
        <v>0</v>
      </c>
      <c r="BC182" s="15"/>
      <c r="BD182" s="15"/>
      <c r="BE182" s="15"/>
      <c r="BF182" s="15"/>
      <c r="BG182" s="15"/>
      <c r="BH182" s="15"/>
      <c r="BI182" s="15"/>
      <c r="BJ182" s="15">
        <f t="shared" si="26"/>
        <v>0</v>
      </c>
      <c r="BK182" s="15">
        <f t="shared" si="31"/>
        <v>325542700</v>
      </c>
      <c r="BL182" s="15">
        <f t="shared" si="31"/>
        <v>0</v>
      </c>
      <c r="BM182" s="15">
        <f t="shared" si="31"/>
        <v>400000000</v>
      </c>
      <c r="BN182" s="15">
        <f t="shared" si="31"/>
        <v>0</v>
      </c>
      <c r="BO182" s="15">
        <f t="shared" si="31"/>
        <v>0</v>
      </c>
      <c r="BP182" s="15">
        <f t="shared" si="31"/>
        <v>0</v>
      </c>
      <c r="BQ182" s="15">
        <f t="shared" si="31"/>
        <v>0</v>
      </c>
      <c r="BR182" s="15">
        <f t="shared" si="27"/>
        <v>725542700</v>
      </c>
    </row>
    <row r="183" spans="1:70" ht="135" hidden="1" x14ac:dyDescent="0.25">
      <c r="A183" s="1">
        <v>179</v>
      </c>
      <c r="B183" s="61" t="s">
        <v>656</v>
      </c>
      <c r="C183" s="7">
        <v>17</v>
      </c>
      <c r="D183" s="8" t="s">
        <v>662</v>
      </c>
      <c r="E183" s="9" t="s">
        <v>669</v>
      </c>
      <c r="F183" s="8" t="s">
        <v>670</v>
      </c>
      <c r="G183" s="7">
        <v>1100</v>
      </c>
      <c r="H183" s="11" t="s">
        <v>665</v>
      </c>
      <c r="I183" s="11" t="s">
        <v>659</v>
      </c>
      <c r="J183" s="11" t="s">
        <v>659</v>
      </c>
      <c r="K183" s="11"/>
      <c r="L183" s="7">
        <v>7.93</v>
      </c>
      <c r="M183" s="7">
        <v>8.23</v>
      </c>
      <c r="N183" s="7"/>
      <c r="O183" s="12">
        <v>189</v>
      </c>
      <c r="P183" s="13" t="s">
        <v>671</v>
      </c>
      <c r="Q183" s="11" t="s">
        <v>672</v>
      </c>
      <c r="R183" s="11" t="s">
        <v>672</v>
      </c>
      <c r="S183" s="14">
        <v>1660</v>
      </c>
      <c r="T183" s="14" t="s">
        <v>673</v>
      </c>
      <c r="U183" s="14"/>
      <c r="V183" s="11" t="s">
        <v>674</v>
      </c>
      <c r="W183" s="54"/>
      <c r="X183" s="15">
        <v>270000000</v>
      </c>
      <c r="Y183" s="15"/>
      <c r="Z183" s="15"/>
      <c r="AA183" s="15"/>
      <c r="AB183" s="435"/>
      <c r="AC183" s="15"/>
      <c r="AD183" s="15">
        <f t="shared" si="29"/>
        <v>270000000</v>
      </c>
      <c r="AE183" s="15"/>
      <c r="AF183" s="15">
        <v>405000000</v>
      </c>
      <c r="AG183" s="15"/>
      <c r="AH183" s="15"/>
      <c r="AI183" s="15"/>
      <c r="AJ183" s="15"/>
      <c r="AK183" s="15">
        <v>90000000</v>
      </c>
      <c r="AL183" s="15">
        <f t="shared" si="30"/>
        <v>495000000</v>
      </c>
      <c r="AM183" s="15">
        <v>325542700</v>
      </c>
      <c r="AN183" s="15">
        <v>402000000</v>
      </c>
      <c r="AO183" s="15"/>
      <c r="AP183" s="15"/>
      <c r="AQ183" s="15"/>
      <c r="AR183" s="15"/>
      <c r="AS183" s="15">
        <v>48000000</v>
      </c>
      <c r="AT183" s="15">
        <f t="shared" si="24"/>
        <v>775542700</v>
      </c>
      <c r="AU183" s="15"/>
      <c r="AV183" s="15">
        <v>471000000</v>
      </c>
      <c r="AW183" s="15"/>
      <c r="AX183" s="15"/>
      <c r="AY183" s="15"/>
      <c r="AZ183" s="15"/>
      <c r="BA183" s="15">
        <v>78000000</v>
      </c>
      <c r="BB183" s="15">
        <f t="shared" si="25"/>
        <v>549000000</v>
      </c>
      <c r="BC183" s="15"/>
      <c r="BD183" s="15">
        <v>316657686</v>
      </c>
      <c r="BE183" s="15"/>
      <c r="BF183" s="15"/>
      <c r="BG183" s="15"/>
      <c r="BH183" s="15"/>
      <c r="BI183" s="15">
        <v>69664691</v>
      </c>
      <c r="BJ183" s="15">
        <f t="shared" si="26"/>
        <v>386322377</v>
      </c>
      <c r="BK183" s="15">
        <f t="shared" si="31"/>
        <v>325542700</v>
      </c>
      <c r="BL183" s="15">
        <f t="shared" si="31"/>
        <v>1864657686</v>
      </c>
      <c r="BM183" s="15">
        <f t="shared" si="31"/>
        <v>0</v>
      </c>
      <c r="BN183" s="15">
        <f t="shared" si="31"/>
        <v>0</v>
      </c>
      <c r="BO183" s="15">
        <f t="shared" si="31"/>
        <v>0</v>
      </c>
      <c r="BP183" s="15">
        <f t="shared" si="31"/>
        <v>0</v>
      </c>
      <c r="BQ183" s="15">
        <f t="shared" si="31"/>
        <v>285664691</v>
      </c>
      <c r="BR183" s="15">
        <f t="shared" si="27"/>
        <v>2475865077</v>
      </c>
    </row>
    <row r="184" spans="1:70" ht="105" hidden="1" x14ac:dyDescent="0.25">
      <c r="A184" s="1">
        <v>180</v>
      </c>
      <c r="B184" s="62" t="s">
        <v>656</v>
      </c>
      <c r="C184" s="7" t="s">
        <v>402</v>
      </c>
      <c r="D184" s="8" t="s">
        <v>403</v>
      </c>
      <c r="E184" s="9" t="s">
        <v>404</v>
      </c>
      <c r="F184" s="8" t="s">
        <v>405</v>
      </c>
      <c r="G184" s="10" t="s">
        <v>406</v>
      </c>
      <c r="H184" s="11" t="s">
        <v>407</v>
      </c>
      <c r="I184" s="11" t="s">
        <v>659</v>
      </c>
      <c r="J184" s="11" t="s">
        <v>659</v>
      </c>
      <c r="K184" s="11"/>
      <c r="L184" s="7">
        <v>7.93</v>
      </c>
      <c r="M184" s="7">
        <v>8.23</v>
      </c>
      <c r="N184" s="7"/>
      <c r="O184" s="12">
        <v>190</v>
      </c>
      <c r="P184" s="13" t="s">
        <v>675</v>
      </c>
      <c r="Q184" s="11" t="s">
        <v>676</v>
      </c>
      <c r="R184" s="11" t="s">
        <v>676</v>
      </c>
      <c r="S184" s="14">
        <v>3</v>
      </c>
      <c r="T184" s="14">
        <v>3</v>
      </c>
      <c r="U184" s="14"/>
      <c r="V184" s="11" t="s">
        <v>677</v>
      </c>
      <c r="W184" s="54"/>
      <c r="X184" s="15"/>
      <c r="Y184" s="15"/>
      <c r="Z184" s="15"/>
      <c r="AA184" s="15"/>
      <c r="AB184" s="435"/>
      <c r="AC184" s="15"/>
      <c r="AD184" s="15">
        <f t="shared" si="29"/>
        <v>0</v>
      </c>
      <c r="AE184" s="15"/>
      <c r="AF184" s="15"/>
      <c r="AG184" s="15"/>
      <c r="AH184" s="15"/>
      <c r="AI184" s="15"/>
      <c r="AJ184" s="15"/>
      <c r="AK184" s="15"/>
      <c r="AL184" s="15">
        <f t="shared" si="30"/>
        <v>0</v>
      </c>
      <c r="AM184" s="15">
        <v>325542700</v>
      </c>
      <c r="AN184" s="15"/>
      <c r="AO184" s="15"/>
      <c r="AP184" s="15"/>
      <c r="AQ184" s="15"/>
      <c r="AR184" s="15"/>
      <c r="AS184" s="15"/>
      <c r="AT184" s="15">
        <f t="shared" si="24"/>
        <v>325542700</v>
      </c>
      <c r="AU184" s="15">
        <v>500000000</v>
      </c>
      <c r="AV184" s="15"/>
      <c r="AW184" s="15"/>
      <c r="AX184" s="15"/>
      <c r="AY184" s="15"/>
      <c r="AZ184" s="15"/>
      <c r="BA184" s="15"/>
      <c r="BB184" s="15">
        <f t="shared" si="25"/>
        <v>500000000</v>
      </c>
      <c r="BC184" s="15"/>
      <c r="BD184" s="15"/>
      <c r="BE184" s="15"/>
      <c r="BF184" s="15"/>
      <c r="BG184" s="15"/>
      <c r="BH184" s="15"/>
      <c r="BI184" s="15"/>
      <c r="BJ184" s="15">
        <f t="shared" si="26"/>
        <v>0</v>
      </c>
      <c r="BK184" s="15">
        <f t="shared" si="31"/>
        <v>825542700</v>
      </c>
      <c r="BL184" s="15">
        <f t="shared" si="31"/>
        <v>0</v>
      </c>
      <c r="BM184" s="15">
        <f t="shared" si="31"/>
        <v>0</v>
      </c>
      <c r="BN184" s="15">
        <f t="shared" si="31"/>
        <v>0</v>
      </c>
      <c r="BO184" s="15">
        <f t="shared" si="31"/>
        <v>0</v>
      </c>
      <c r="BP184" s="15">
        <f t="shared" si="31"/>
        <v>0</v>
      </c>
      <c r="BQ184" s="15">
        <f t="shared" si="31"/>
        <v>0</v>
      </c>
      <c r="BR184" s="15">
        <f t="shared" si="27"/>
        <v>825542700</v>
      </c>
    </row>
    <row r="185" spans="1:70" ht="150" hidden="1" x14ac:dyDescent="0.25">
      <c r="A185" s="1">
        <v>181</v>
      </c>
      <c r="B185" s="61" t="s">
        <v>656</v>
      </c>
      <c r="C185" s="7">
        <v>17</v>
      </c>
      <c r="D185" s="8" t="s">
        <v>662</v>
      </c>
      <c r="E185" s="9" t="s">
        <v>669</v>
      </c>
      <c r="F185" s="8" t="s">
        <v>670</v>
      </c>
      <c r="G185" s="7">
        <v>1100</v>
      </c>
      <c r="H185" s="11" t="s">
        <v>665</v>
      </c>
      <c r="I185" s="11" t="s">
        <v>678</v>
      </c>
      <c r="J185" s="11" t="s">
        <v>678</v>
      </c>
      <c r="K185" s="11"/>
      <c r="L185" s="7">
        <v>417</v>
      </c>
      <c r="M185" s="7">
        <v>626</v>
      </c>
      <c r="N185" s="7"/>
      <c r="O185" s="12">
        <v>191</v>
      </c>
      <c r="P185" s="13" t="s">
        <v>679</v>
      </c>
      <c r="Q185" s="11" t="s">
        <v>680</v>
      </c>
      <c r="R185" s="11" t="s">
        <v>680</v>
      </c>
      <c r="S185" s="14">
        <v>600</v>
      </c>
      <c r="T185" s="14">
        <v>1200</v>
      </c>
      <c r="U185" s="14"/>
      <c r="V185" s="8" t="s">
        <v>530</v>
      </c>
      <c r="W185" s="54">
        <v>600000000</v>
      </c>
      <c r="X185" s="15">
        <v>1414427146</v>
      </c>
      <c r="Y185" s="15"/>
      <c r="Z185" s="15"/>
      <c r="AA185" s="15"/>
      <c r="AB185" s="435"/>
      <c r="AC185" s="15"/>
      <c r="AD185" s="15">
        <f t="shared" si="29"/>
        <v>2014427146</v>
      </c>
      <c r="AE185" s="15"/>
      <c r="AF185" s="15">
        <v>1841114000</v>
      </c>
      <c r="AG185" s="15"/>
      <c r="AH185" s="15"/>
      <c r="AI185" s="15"/>
      <c r="AJ185" s="15"/>
      <c r="AK185" s="15"/>
      <c r="AL185" s="15">
        <f t="shared" si="30"/>
        <v>1841114000</v>
      </c>
      <c r="AM185" s="15">
        <v>325542700</v>
      </c>
      <c r="AN185" s="15">
        <v>1951114000</v>
      </c>
      <c r="AO185" s="15"/>
      <c r="AP185" s="15"/>
      <c r="AQ185" s="15"/>
      <c r="AR185" s="15"/>
      <c r="AS185" s="15"/>
      <c r="AT185" s="15">
        <f t="shared" si="24"/>
        <v>2276656700</v>
      </c>
      <c r="AU185" s="15"/>
      <c r="AV185" s="15">
        <v>1951114000</v>
      </c>
      <c r="AW185" s="15"/>
      <c r="AX185" s="15"/>
      <c r="AY185" s="15"/>
      <c r="AZ185" s="15"/>
      <c r="BA185" s="15"/>
      <c r="BB185" s="15">
        <f t="shared" si="25"/>
        <v>1951114000</v>
      </c>
      <c r="BC185" s="15"/>
      <c r="BD185" s="15">
        <v>2026114000</v>
      </c>
      <c r="BE185" s="15"/>
      <c r="BF185" s="15"/>
      <c r="BG185" s="15"/>
      <c r="BH185" s="15"/>
      <c r="BI185" s="15"/>
      <c r="BJ185" s="15">
        <f t="shared" si="26"/>
        <v>2026114000</v>
      </c>
      <c r="BK185" s="15">
        <f t="shared" si="31"/>
        <v>925542700</v>
      </c>
      <c r="BL185" s="15">
        <f t="shared" si="31"/>
        <v>9183883146</v>
      </c>
      <c r="BM185" s="15">
        <f t="shared" si="31"/>
        <v>0</v>
      </c>
      <c r="BN185" s="15">
        <f t="shared" si="31"/>
        <v>0</v>
      </c>
      <c r="BO185" s="15">
        <f t="shared" si="31"/>
        <v>0</v>
      </c>
      <c r="BP185" s="15">
        <f t="shared" si="31"/>
        <v>0</v>
      </c>
      <c r="BQ185" s="15">
        <f t="shared" si="31"/>
        <v>0</v>
      </c>
      <c r="BR185" s="15">
        <f t="shared" si="27"/>
        <v>10109425846</v>
      </c>
    </row>
    <row r="186" spans="1:70" ht="255" hidden="1" x14ac:dyDescent="0.25">
      <c r="A186" s="1">
        <v>182</v>
      </c>
      <c r="B186" s="61" t="s">
        <v>656</v>
      </c>
      <c r="C186" s="7">
        <v>17</v>
      </c>
      <c r="D186" s="8" t="s">
        <v>662</v>
      </c>
      <c r="E186" s="9" t="s">
        <v>681</v>
      </c>
      <c r="F186" s="8" t="s">
        <v>682</v>
      </c>
      <c r="G186" s="7">
        <v>1100</v>
      </c>
      <c r="H186" s="11" t="s">
        <v>665</v>
      </c>
      <c r="I186" s="11" t="s">
        <v>683</v>
      </c>
      <c r="J186" s="11" t="s">
        <v>683</v>
      </c>
      <c r="K186" s="11"/>
      <c r="L186" s="24">
        <v>4.2599999999999999E-2</v>
      </c>
      <c r="M186" s="24">
        <v>0.1305</v>
      </c>
      <c r="N186" s="24"/>
      <c r="O186" s="12">
        <v>192</v>
      </c>
      <c r="P186" s="13" t="s">
        <v>684</v>
      </c>
      <c r="Q186" s="11" t="s">
        <v>685</v>
      </c>
      <c r="R186" s="22" t="s">
        <v>686</v>
      </c>
      <c r="S186" s="14">
        <v>116</v>
      </c>
      <c r="T186" s="14">
        <v>116</v>
      </c>
      <c r="U186" s="31" t="s">
        <v>687</v>
      </c>
      <c r="V186" s="11" t="s">
        <v>674</v>
      </c>
      <c r="W186" s="54"/>
      <c r="X186" s="15"/>
      <c r="Y186" s="15"/>
      <c r="Z186" s="15"/>
      <c r="AA186" s="15"/>
      <c r="AB186" s="435"/>
      <c r="AC186" s="15"/>
      <c r="AD186" s="15">
        <f t="shared" si="29"/>
        <v>0</v>
      </c>
      <c r="AE186" s="15">
        <v>1795914</v>
      </c>
      <c r="AF186" s="15">
        <v>820804002</v>
      </c>
      <c r="AG186" s="15"/>
      <c r="AH186" s="15"/>
      <c r="AI186" s="15"/>
      <c r="AJ186" s="15"/>
      <c r="AK186" s="15"/>
      <c r="AL186" s="15">
        <f t="shared" si="30"/>
        <v>822599916</v>
      </c>
      <c r="AM186" s="15">
        <v>325542700</v>
      </c>
      <c r="AN186" s="15">
        <v>1260000000</v>
      </c>
      <c r="AO186" s="15"/>
      <c r="AP186" s="15"/>
      <c r="AQ186" s="15"/>
      <c r="AR186" s="15"/>
      <c r="AS186" s="15"/>
      <c r="AT186" s="15">
        <f t="shared" si="24"/>
        <v>1585542700</v>
      </c>
      <c r="AU186" s="15"/>
      <c r="AV186" s="15">
        <v>1410000000</v>
      </c>
      <c r="AW186" s="15"/>
      <c r="AX186" s="15"/>
      <c r="AY186" s="15"/>
      <c r="AZ186" s="15"/>
      <c r="BA186" s="15"/>
      <c r="BB186" s="15">
        <f t="shared" si="25"/>
        <v>1410000000</v>
      </c>
      <c r="BC186" s="15"/>
      <c r="BD186" s="15">
        <v>856549872</v>
      </c>
      <c r="BE186" s="15"/>
      <c r="BF186" s="15"/>
      <c r="BG186" s="15"/>
      <c r="BH186" s="15"/>
      <c r="BI186" s="15"/>
      <c r="BJ186" s="15">
        <f t="shared" si="26"/>
        <v>856549872</v>
      </c>
      <c r="BK186" s="15">
        <f t="shared" si="31"/>
        <v>327338614</v>
      </c>
      <c r="BL186" s="15">
        <f t="shared" si="31"/>
        <v>4347353874</v>
      </c>
      <c r="BM186" s="15">
        <f t="shared" si="31"/>
        <v>0</v>
      </c>
      <c r="BN186" s="15">
        <f t="shared" si="31"/>
        <v>0</v>
      </c>
      <c r="BO186" s="15">
        <f t="shared" si="31"/>
        <v>0</v>
      </c>
      <c r="BP186" s="15">
        <f t="shared" si="31"/>
        <v>0</v>
      </c>
      <c r="BQ186" s="15">
        <f t="shared" si="31"/>
        <v>0</v>
      </c>
      <c r="BR186" s="15">
        <f t="shared" si="27"/>
        <v>4674692488</v>
      </c>
    </row>
    <row r="187" spans="1:70" ht="90" hidden="1" x14ac:dyDescent="0.25">
      <c r="A187" s="1">
        <v>183</v>
      </c>
      <c r="B187" s="61" t="s">
        <v>656</v>
      </c>
      <c r="C187" s="7">
        <v>17</v>
      </c>
      <c r="D187" s="8" t="s">
        <v>662</v>
      </c>
      <c r="E187" s="9" t="s">
        <v>669</v>
      </c>
      <c r="F187" s="8" t="s">
        <v>670</v>
      </c>
      <c r="G187" s="7">
        <v>1100</v>
      </c>
      <c r="H187" s="11" t="s">
        <v>665</v>
      </c>
      <c r="I187" s="11" t="s">
        <v>683</v>
      </c>
      <c r="J187" s="11" t="s">
        <v>683</v>
      </c>
      <c r="K187" s="11"/>
      <c r="L187" s="24">
        <v>4.2599999999999999E-2</v>
      </c>
      <c r="M187" s="24">
        <v>0.1305</v>
      </c>
      <c r="N187" s="24"/>
      <c r="O187" s="12">
        <v>193</v>
      </c>
      <c r="P187" s="13" t="s">
        <v>688</v>
      </c>
      <c r="Q187" s="11" t="s">
        <v>689</v>
      </c>
      <c r="R187" s="11" t="s">
        <v>689</v>
      </c>
      <c r="S187" s="14">
        <v>25</v>
      </c>
      <c r="T187" s="14" t="s">
        <v>690</v>
      </c>
      <c r="U187" s="14"/>
      <c r="V187" s="11" t="s">
        <v>674</v>
      </c>
      <c r="W187" s="54"/>
      <c r="X187" s="15"/>
      <c r="Y187" s="15"/>
      <c r="Z187" s="15"/>
      <c r="AA187" s="15"/>
      <c r="AB187" s="435"/>
      <c r="AC187" s="15"/>
      <c r="AD187" s="15">
        <f t="shared" si="29"/>
        <v>0</v>
      </c>
      <c r="AE187" s="15"/>
      <c r="AF187" s="15">
        <v>596000000</v>
      </c>
      <c r="AG187" s="15"/>
      <c r="AH187" s="15"/>
      <c r="AI187" s="15"/>
      <c r="AJ187" s="15"/>
      <c r="AK187" s="15"/>
      <c r="AL187" s="15">
        <f t="shared" si="30"/>
        <v>596000000</v>
      </c>
      <c r="AM187" s="15">
        <v>325542700</v>
      </c>
      <c r="AN187" s="15">
        <v>298000000</v>
      </c>
      <c r="AO187" s="15"/>
      <c r="AP187" s="15"/>
      <c r="AQ187" s="15"/>
      <c r="AR187" s="15"/>
      <c r="AS187" s="15"/>
      <c r="AT187" s="15">
        <f t="shared" si="24"/>
        <v>623542700</v>
      </c>
      <c r="AU187" s="15">
        <v>224000000</v>
      </c>
      <c r="AV187" s="15">
        <v>894000000</v>
      </c>
      <c r="AW187" s="15"/>
      <c r="AX187" s="15"/>
      <c r="AY187" s="15"/>
      <c r="AZ187" s="15"/>
      <c r="BA187" s="15"/>
      <c r="BB187" s="15">
        <f t="shared" si="25"/>
        <v>1118000000</v>
      </c>
      <c r="BC187" s="15"/>
      <c r="BD187" s="15">
        <v>588535497</v>
      </c>
      <c r="BE187" s="15"/>
      <c r="BF187" s="15"/>
      <c r="BG187" s="15"/>
      <c r="BH187" s="15"/>
      <c r="BI187" s="15"/>
      <c r="BJ187" s="15">
        <f t="shared" si="26"/>
        <v>588535497</v>
      </c>
      <c r="BK187" s="15">
        <f t="shared" si="31"/>
        <v>549542700</v>
      </c>
      <c r="BL187" s="15">
        <f t="shared" si="31"/>
        <v>2376535497</v>
      </c>
      <c r="BM187" s="15">
        <f t="shared" si="31"/>
        <v>0</v>
      </c>
      <c r="BN187" s="15">
        <f t="shared" si="31"/>
        <v>0</v>
      </c>
      <c r="BO187" s="15">
        <f t="shared" si="31"/>
        <v>0</v>
      </c>
      <c r="BP187" s="15">
        <f t="shared" si="31"/>
        <v>0</v>
      </c>
      <c r="BQ187" s="15">
        <f t="shared" si="31"/>
        <v>0</v>
      </c>
      <c r="BR187" s="15">
        <f t="shared" si="27"/>
        <v>2926078197</v>
      </c>
    </row>
    <row r="188" spans="1:70" ht="120" hidden="1" x14ac:dyDescent="0.25">
      <c r="A188" s="1">
        <v>184</v>
      </c>
      <c r="B188" s="61" t="s">
        <v>656</v>
      </c>
      <c r="C188" s="7">
        <v>17</v>
      </c>
      <c r="D188" s="8" t="s">
        <v>662</v>
      </c>
      <c r="E188" s="9" t="s">
        <v>669</v>
      </c>
      <c r="F188" s="8" t="s">
        <v>670</v>
      </c>
      <c r="G188" s="7">
        <v>1100</v>
      </c>
      <c r="H188" s="11" t="s">
        <v>665</v>
      </c>
      <c r="I188" s="11" t="s">
        <v>683</v>
      </c>
      <c r="J188" s="11" t="s">
        <v>683</v>
      </c>
      <c r="K188" s="11"/>
      <c r="L188" s="24">
        <v>4.2599999999999999E-2</v>
      </c>
      <c r="M188" s="24">
        <v>0.1305</v>
      </c>
      <c r="N188" s="24"/>
      <c r="O188" s="12">
        <v>194</v>
      </c>
      <c r="P188" s="13" t="s">
        <v>691</v>
      </c>
      <c r="Q188" s="11" t="s">
        <v>692</v>
      </c>
      <c r="R188" s="22" t="s">
        <v>693</v>
      </c>
      <c r="S188" s="14">
        <v>0</v>
      </c>
      <c r="T188" s="14">
        <v>300</v>
      </c>
      <c r="U188" s="31" t="s">
        <v>694</v>
      </c>
      <c r="V188" s="11" t="s">
        <v>674</v>
      </c>
      <c r="W188" s="54"/>
      <c r="X188" s="15">
        <v>2000000000</v>
      </c>
      <c r="Y188" s="15"/>
      <c r="Z188" s="15"/>
      <c r="AA188" s="15"/>
      <c r="AB188" s="435"/>
      <c r="AC188" s="15"/>
      <c r="AD188" s="15">
        <f t="shared" si="29"/>
        <v>2000000000</v>
      </c>
      <c r="AE188" s="15"/>
      <c r="AF188" s="15">
        <v>1474000000</v>
      </c>
      <c r="AG188" s="15"/>
      <c r="AH188" s="15"/>
      <c r="AI188" s="15"/>
      <c r="AJ188" s="15"/>
      <c r="AK188" s="15">
        <v>300000000</v>
      </c>
      <c r="AL188" s="15">
        <f t="shared" si="30"/>
        <v>1774000000</v>
      </c>
      <c r="AM188" s="15">
        <v>325542700</v>
      </c>
      <c r="AN188" s="15">
        <v>1012666667</v>
      </c>
      <c r="AO188" s="15"/>
      <c r="AP188" s="15"/>
      <c r="AQ188" s="15"/>
      <c r="AR188" s="15"/>
      <c r="AS188" s="15">
        <v>300000000</v>
      </c>
      <c r="AT188" s="15">
        <f t="shared" si="24"/>
        <v>1638209367</v>
      </c>
      <c r="AU188" s="15">
        <v>2000000000</v>
      </c>
      <c r="AV188" s="15">
        <v>555333333</v>
      </c>
      <c r="AW188" s="15"/>
      <c r="AX188" s="15"/>
      <c r="AY188" s="15"/>
      <c r="AZ188" s="15"/>
      <c r="BA188" s="15"/>
      <c r="BB188" s="15">
        <f t="shared" si="25"/>
        <v>2555333333</v>
      </c>
      <c r="BC188" s="15"/>
      <c r="BD188" s="15">
        <v>1776946000</v>
      </c>
      <c r="BE188" s="15"/>
      <c r="BF188" s="15"/>
      <c r="BG188" s="15"/>
      <c r="BH188" s="15"/>
      <c r="BI188" s="15"/>
      <c r="BJ188" s="15">
        <f t="shared" si="26"/>
        <v>1776946000</v>
      </c>
      <c r="BK188" s="15">
        <f t="shared" si="31"/>
        <v>2325542700</v>
      </c>
      <c r="BL188" s="15">
        <f t="shared" si="31"/>
        <v>6818946000</v>
      </c>
      <c r="BM188" s="15">
        <f t="shared" si="31"/>
        <v>0</v>
      </c>
      <c r="BN188" s="15">
        <f t="shared" si="31"/>
        <v>0</v>
      </c>
      <c r="BO188" s="15">
        <f t="shared" si="31"/>
        <v>0</v>
      </c>
      <c r="BP188" s="15">
        <f t="shared" si="31"/>
        <v>0</v>
      </c>
      <c r="BQ188" s="15">
        <f t="shared" si="31"/>
        <v>600000000</v>
      </c>
      <c r="BR188" s="15">
        <f t="shared" si="27"/>
        <v>9744488700</v>
      </c>
    </row>
    <row r="189" spans="1:70" ht="90" hidden="1" x14ac:dyDescent="0.25">
      <c r="A189" s="1">
        <v>185</v>
      </c>
      <c r="B189" s="61" t="s">
        <v>656</v>
      </c>
      <c r="C189" s="7">
        <v>17</v>
      </c>
      <c r="D189" s="8" t="s">
        <v>662</v>
      </c>
      <c r="E189" s="9" t="s">
        <v>669</v>
      </c>
      <c r="F189" s="8" t="s">
        <v>670</v>
      </c>
      <c r="G189" s="7">
        <v>1100</v>
      </c>
      <c r="H189" s="11" t="s">
        <v>665</v>
      </c>
      <c r="I189" s="11" t="s">
        <v>683</v>
      </c>
      <c r="J189" s="11" t="s">
        <v>683</v>
      </c>
      <c r="K189" s="11"/>
      <c r="L189" s="24">
        <v>4.2599999999999999E-2</v>
      </c>
      <c r="M189" s="24">
        <v>0.1305</v>
      </c>
      <c r="N189" s="24"/>
      <c r="O189" s="12">
        <v>195</v>
      </c>
      <c r="P189" s="13" t="s">
        <v>695</v>
      </c>
      <c r="Q189" s="11" t="s">
        <v>696</v>
      </c>
      <c r="R189" s="11" t="s">
        <v>696</v>
      </c>
      <c r="S189" s="14">
        <v>485</v>
      </c>
      <c r="T189" s="14" t="s">
        <v>697</v>
      </c>
      <c r="U189" s="14"/>
      <c r="V189" s="11" t="s">
        <v>674</v>
      </c>
      <c r="W189" s="54"/>
      <c r="X189" s="15"/>
      <c r="Y189" s="15"/>
      <c r="Z189" s="15"/>
      <c r="AA189" s="15"/>
      <c r="AB189" s="435"/>
      <c r="AC189" s="15"/>
      <c r="AD189" s="15">
        <f t="shared" si="29"/>
        <v>0</v>
      </c>
      <c r="AE189" s="15"/>
      <c r="AF189" s="15">
        <v>696000000</v>
      </c>
      <c r="AG189" s="15"/>
      <c r="AH189" s="15"/>
      <c r="AI189" s="15"/>
      <c r="AJ189" s="15"/>
      <c r="AK189" s="15"/>
      <c r="AL189" s="15">
        <f t="shared" si="30"/>
        <v>696000000</v>
      </c>
      <c r="AM189" s="15">
        <v>325542700</v>
      </c>
      <c r="AN189" s="15">
        <v>2000000000</v>
      </c>
      <c r="AO189" s="15"/>
      <c r="AP189" s="15"/>
      <c r="AQ189" s="15"/>
      <c r="AR189" s="15"/>
      <c r="AS189" s="15"/>
      <c r="AT189" s="15">
        <f t="shared" si="24"/>
        <v>2325542700</v>
      </c>
      <c r="AU189" s="15"/>
      <c r="AV189" s="15">
        <v>1304000000</v>
      </c>
      <c r="AW189" s="15"/>
      <c r="AX189" s="15"/>
      <c r="AY189" s="15"/>
      <c r="AZ189" s="15"/>
      <c r="BA189" s="15"/>
      <c r="BB189" s="15">
        <f t="shared" si="25"/>
        <v>1304000000</v>
      </c>
      <c r="BC189" s="15"/>
      <c r="BD189" s="15">
        <v>983826593</v>
      </c>
      <c r="BE189" s="15"/>
      <c r="BF189" s="15"/>
      <c r="BG189" s="15"/>
      <c r="BH189" s="15"/>
      <c r="BI189" s="15"/>
      <c r="BJ189" s="15">
        <f t="shared" si="26"/>
        <v>983826593</v>
      </c>
      <c r="BK189" s="15">
        <f t="shared" si="31"/>
        <v>325542700</v>
      </c>
      <c r="BL189" s="15">
        <f t="shared" si="31"/>
        <v>4983826593</v>
      </c>
      <c r="BM189" s="15">
        <f t="shared" si="31"/>
        <v>0</v>
      </c>
      <c r="BN189" s="15">
        <f t="shared" si="31"/>
        <v>0</v>
      </c>
      <c r="BO189" s="15">
        <f t="shared" si="31"/>
        <v>0</v>
      </c>
      <c r="BP189" s="15">
        <f t="shared" si="31"/>
        <v>0</v>
      </c>
      <c r="BQ189" s="15">
        <f t="shared" si="31"/>
        <v>0</v>
      </c>
      <c r="BR189" s="15">
        <f t="shared" si="27"/>
        <v>5309369293</v>
      </c>
    </row>
    <row r="190" spans="1:70" ht="90" hidden="1" x14ac:dyDescent="0.25">
      <c r="A190" s="1">
        <v>186</v>
      </c>
      <c r="B190" s="61" t="s">
        <v>656</v>
      </c>
      <c r="C190" s="7">
        <v>17</v>
      </c>
      <c r="D190" s="8" t="s">
        <v>662</v>
      </c>
      <c r="E190" s="9" t="s">
        <v>669</v>
      </c>
      <c r="F190" s="8" t="s">
        <v>670</v>
      </c>
      <c r="G190" s="7">
        <v>1100</v>
      </c>
      <c r="H190" s="11" t="s">
        <v>665</v>
      </c>
      <c r="I190" s="11" t="s">
        <v>683</v>
      </c>
      <c r="J190" s="11" t="s">
        <v>683</v>
      </c>
      <c r="K190" s="11"/>
      <c r="L190" s="24">
        <v>4.2599999999999999E-2</v>
      </c>
      <c r="M190" s="24">
        <v>0.1305</v>
      </c>
      <c r="N190" s="24"/>
      <c r="O190" s="12">
        <v>196</v>
      </c>
      <c r="P190" s="13" t="s">
        <v>698</v>
      </c>
      <c r="Q190" s="11" t="s">
        <v>699</v>
      </c>
      <c r="R190" s="11" t="s">
        <v>699</v>
      </c>
      <c r="S190" s="14">
        <v>15979</v>
      </c>
      <c r="T190" s="14">
        <v>30000</v>
      </c>
      <c r="U190" s="14"/>
      <c r="V190" s="11" t="s">
        <v>677</v>
      </c>
      <c r="W190" s="54">
        <v>4612625218</v>
      </c>
      <c r="X190" s="15">
        <v>7500000000</v>
      </c>
      <c r="Y190" s="15">
        <v>9686000000</v>
      </c>
      <c r="Z190" s="15"/>
      <c r="AA190" s="15"/>
      <c r="AB190" s="435">
        <v>6804242869</v>
      </c>
      <c r="AC190" s="15"/>
      <c r="AD190" s="15">
        <f t="shared" si="29"/>
        <v>28602868087</v>
      </c>
      <c r="AE190" s="15">
        <v>5129587200</v>
      </c>
      <c r="AF190" s="15"/>
      <c r="AG190" s="15">
        <v>4000000000</v>
      </c>
      <c r="AH190" s="15"/>
      <c r="AI190" s="15"/>
      <c r="AJ190" s="15">
        <v>16000000000</v>
      </c>
      <c r="AK190" s="15"/>
      <c r="AL190" s="15">
        <f t="shared" si="30"/>
        <v>25129587200</v>
      </c>
      <c r="AM190" s="15">
        <v>325542700</v>
      </c>
      <c r="AN190" s="15"/>
      <c r="AO190" s="15"/>
      <c r="AP190" s="15"/>
      <c r="AQ190" s="15"/>
      <c r="AR190" s="15"/>
      <c r="AS190" s="15"/>
      <c r="AT190" s="15">
        <f t="shared" si="24"/>
        <v>325542700</v>
      </c>
      <c r="AU190" s="15">
        <f>4200000000-750000000</f>
        <v>3450000000</v>
      </c>
      <c r="AV190" s="15"/>
      <c r="AW190" s="15"/>
      <c r="AX190" s="15"/>
      <c r="AY190" s="15"/>
      <c r="AZ190" s="15"/>
      <c r="BA190" s="15"/>
      <c r="BB190" s="15">
        <f t="shared" si="25"/>
        <v>3450000000</v>
      </c>
      <c r="BC190" s="15">
        <v>2500000000</v>
      </c>
      <c r="BD190" s="15"/>
      <c r="BE190" s="15"/>
      <c r="BF190" s="15"/>
      <c r="BG190" s="15"/>
      <c r="BH190" s="15"/>
      <c r="BI190" s="15"/>
      <c r="BJ190" s="15">
        <f t="shared" si="26"/>
        <v>2500000000</v>
      </c>
      <c r="BK190" s="15">
        <f t="shared" si="31"/>
        <v>16017755118</v>
      </c>
      <c r="BL190" s="15">
        <f t="shared" si="31"/>
        <v>7500000000</v>
      </c>
      <c r="BM190" s="15">
        <f t="shared" si="31"/>
        <v>13686000000</v>
      </c>
      <c r="BN190" s="15">
        <f t="shared" si="31"/>
        <v>0</v>
      </c>
      <c r="BO190" s="15">
        <f t="shared" si="31"/>
        <v>0</v>
      </c>
      <c r="BP190" s="15">
        <f t="shared" si="31"/>
        <v>22804242869</v>
      </c>
      <c r="BQ190" s="15">
        <f t="shared" si="31"/>
        <v>0</v>
      </c>
      <c r="BR190" s="15">
        <f t="shared" si="27"/>
        <v>60007997987</v>
      </c>
    </row>
    <row r="191" spans="1:70" ht="188.25" hidden="1" customHeight="1" x14ac:dyDescent="0.25">
      <c r="A191" s="1">
        <v>187</v>
      </c>
      <c r="B191" s="61" t="s">
        <v>656</v>
      </c>
      <c r="C191" s="7">
        <v>17</v>
      </c>
      <c r="D191" s="8" t="s">
        <v>662</v>
      </c>
      <c r="E191" s="9" t="s">
        <v>669</v>
      </c>
      <c r="F191" s="8" t="s">
        <v>670</v>
      </c>
      <c r="G191" s="7">
        <v>1100</v>
      </c>
      <c r="H191" s="11" t="s">
        <v>665</v>
      </c>
      <c r="I191" s="11" t="s">
        <v>683</v>
      </c>
      <c r="J191" s="11" t="s">
        <v>683</v>
      </c>
      <c r="K191" s="11"/>
      <c r="L191" s="24">
        <v>4.2599999999999999E-2</v>
      </c>
      <c r="M191" s="24">
        <v>0.1305</v>
      </c>
      <c r="N191" s="24"/>
      <c r="O191" s="12">
        <v>197</v>
      </c>
      <c r="P191" s="13" t="s">
        <v>700</v>
      </c>
      <c r="Q191" s="11" t="s">
        <v>701</v>
      </c>
      <c r="R191" s="22" t="s">
        <v>702</v>
      </c>
      <c r="S191" s="31">
        <v>120</v>
      </c>
      <c r="T191" s="31" t="s">
        <v>703</v>
      </c>
      <c r="U191" s="31" t="s">
        <v>704</v>
      </c>
      <c r="V191" s="11" t="s">
        <v>668</v>
      </c>
      <c r="W191" s="54"/>
      <c r="X191" s="15"/>
      <c r="Y191" s="15">
        <v>9000000000</v>
      </c>
      <c r="Z191" s="15"/>
      <c r="AA191" s="15"/>
      <c r="AB191" s="435"/>
      <c r="AC191" s="15"/>
      <c r="AD191" s="15">
        <f t="shared" si="29"/>
        <v>9000000000</v>
      </c>
      <c r="AE191" s="15">
        <v>3000000000</v>
      </c>
      <c r="AF191" s="15"/>
      <c r="AG191" s="15">
        <v>2000000000</v>
      </c>
      <c r="AH191" s="15"/>
      <c r="AI191" s="15"/>
      <c r="AJ191" s="15"/>
      <c r="AK191" s="15"/>
      <c r="AL191" s="15">
        <f t="shared" si="30"/>
        <v>5000000000</v>
      </c>
      <c r="AM191" s="15">
        <v>325542700</v>
      </c>
      <c r="AN191" s="15"/>
      <c r="AO191" s="15"/>
      <c r="AP191" s="15"/>
      <c r="AQ191" s="15"/>
      <c r="AR191" s="15"/>
      <c r="AS191" s="15"/>
      <c r="AT191" s="15">
        <f t="shared" si="24"/>
        <v>325542700</v>
      </c>
      <c r="AU191" s="15">
        <v>1000000000</v>
      </c>
      <c r="AV191" s="15"/>
      <c r="AW191" s="15"/>
      <c r="AX191" s="15"/>
      <c r="AY191" s="15"/>
      <c r="AZ191" s="15"/>
      <c r="BA191" s="15"/>
      <c r="BB191" s="15">
        <f t="shared" si="25"/>
        <v>1000000000</v>
      </c>
      <c r="BC191" s="15">
        <v>2500000000</v>
      </c>
      <c r="BD191" s="15"/>
      <c r="BE191" s="15"/>
      <c r="BF191" s="15"/>
      <c r="BG191" s="15"/>
      <c r="BH191" s="15"/>
      <c r="BI191" s="15"/>
      <c r="BJ191" s="15">
        <f t="shared" si="26"/>
        <v>2500000000</v>
      </c>
      <c r="BK191" s="15">
        <f t="shared" si="31"/>
        <v>6825542700</v>
      </c>
      <c r="BL191" s="15">
        <f t="shared" si="31"/>
        <v>0</v>
      </c>
      <c r="BM191" s="15">
        <f t="shared" si="31"/>
        <v>11000000000</v>
      </c>
      <c r="BN191" s="15">
        <f t="shared" si="31"/>
        <v>0</v>
      </c>
      <c r="BO191" s="15">
        <f t="shared" si="31"/>
        <v>0</v>
      </c>
      <c r="BP191" s="15">
        <f t="shared" si="31"/>
        <v>0</v>
      </c>
      <c r="BQ191" s="15">
        <f t="shared" si="31"/>
        <v>0</v>
      </c>
      <c r="BR191" s="15">
        <f t="shared" si="27"/>
        <v>17825542700</v>
      </c>
    </row>
    <row r="192" spans="1:70" ht="120" hidden="1" x14ac:dyDescent="0.25">
      <c r="A192" s="1">
        <v>188</v>
      </c>
      <c r="B192" s="61" t="s">
        <v>656</v>
      </c>
      <c r="C192" s="7">
        <v>17</v>
      </c>
      <c r="D192" s="8" t="s">
        <v>662</v>
      </c>
      <c r="E192" s="9" t="s">
        <v>669</v>
      </c>
      <c r="F192" s="8" t="s">
        <v>670</v>
      </c>
      <c r="G192" s="7">
        <v>1100</v>
      </c>
      <c r="H192" s="11" t="s">
        <v>665</v>
      </c>
      <c r="I192" s="11" t="s">
        <v>683</v>
      </c>
      <c r="J192" s="11" t="s">
        <v>683</v>
      </c>
      <c r="K192" s="11"/>
      <c r="L192" s="24">
        <v>4.2599999999999999E-2</v>
      </c>
      <c r="M192" s="24">
        <v>0.1305</v>
      </c>
      <c r="N192" s="24"/>
      <c r="O192" s="12">
        <v>198</v>
      </c>
      <c r="P192" s="13" t="s">
        <v>705</v>
      </c>
      <c r="Q192" s="11" t="s">
        <v>706</v>
      </c>
      <c r="R192" s="11" t="s">
        <v>706</v>
      </c>
      <c r="S192" s="14">
        <v>5439</v>
      </c>
      <c r="T192" s="14" t="s">
        <v>707</v>
      </c>
      <c r="U192" s="14"/>
      <c r="V192" s="11" t="s">
        <v>668</v>
      </c>
      <c r="W192" s="54">
        <v>700000000</v>
      </c>
      <c r="X192" s="15"/>
      <c r="Y192" s="15"/>
      <c r="Z192" s="15"/>
      <c r="AA192" s="15"/>
      <c r="AB192" s="435"/>
      <c r="AC192" s="15"/>
      <c r="AD192" s="15">
        <f t="shared" si="29"/>
        <v>700000000</v>
      </c>
      <c r="AE192" s="15">
        <v>600000000</v>
      </c>
      <c r="AF192" s="15"/>
      <c r="AG192" s="15"/>
      <c r="AH192" s="15"/>
      <c r="AI192" s="15"/>
      <c r="AJ192" s="15"/>
      <c r="AK192" s="15"/>
      <c r="AL192" s="15">
        <f t="shared" si="30"/>
        <v>600000000</v>
      </c>
      <c r="AM192" s="15">
        <v>325542700</v>
      </c>
      <c r="AN192" s="15"/>
      <c r="AO192" s="15"/>
      <c r="AP192" s="15"/>
      <c r="AQ192" s="15"/>
      <c r="AR192" s="15"/>
      <c r="AS192" s="15"/>
      <c r="AT192" s="15">
        <f t="shared" si="24"/>
        <v>325542700</v>
      </c>
      <c r="AU192" s="15">
        <v>700000000</v>
      </c>
      <c r="AV192" s="15"/>
      <c r="AW192" s="15"/>
      <c r="AX192" s="15"/>
      <c r="AY192" s="15"/>
      <c r="AZ192" s="15"/>
      <c r="BA192" s="15"/>
      <c r="BB192" s="15">
        <f t="shared" si="25"/>
        <v>700000000</v>
      </c>
      <c r="BC192" s="15"/>
      <c r="BD192" s="15"/>
      <c r="BE192" s="15"/>
      <c r="BF192" s="15"/>
      <c r="BG192" s="15"/>
      <c r="BH192" s="15"/>
      <c r="BI192" s="15"/>
      <c r="BJ192" s="15">
        <f t="shared" si="26"/>
        <v>0</v>
      </c>
      <c r="BK192" s="15">
        <f t="shared" si="31"/>
        <v>2325542700</v>
      </c>
      <c r="BL192" s="15">
        <f t="shared" si="31"/>
        <v>0</v>
      </c>
      <c r="BM192" s="15">
        <f t="shared" si="31"/>
        <v>0</v>
      </c>
      <c r="BN192" s="15">
        <f t="shared" si="31"/>
        <v>0</v>
      </c>
      <c r="BO192" s="15">
        <f t="shared" si="31"/>
        <v>0</v>
      </c>
      <c r="BP192" s="15">
        <f t="shared" si="31"/>
        <v>0</v>
      </c>
      <c r="BQ192" s="15">
        <f t="shared" si="31"/>
        <v>0</v>
      </c>
      <c r="BR192" s="15">
        <f t="shared" si="27"/>
        <v>2325542700</v>
      </c>
    </row>
    <row r="193" spans="1:70" ht="135" hidden="1" x14ac:dyDescent="0.25">
      <c r="A193" s="1">
        <v>189</v>
      </c>
      <c r="B193" s="61" t="s">
        <v>656</v>
      </c>
      <c r="C193" s="7" t="s">
        <v>708</v>
      </c>
      <c r="D193" s="8" t="s">
        <v>709</v>
      </c>
      <c r="E193" s="9" t="s">
        <v>710</v>
      </c>
      <c r="F193" s="8" t="s">
        <v>711</v>
      </c>
      <c r="G193" s="7">
        <v>1900</v>
      </c>
      <c r="H193" s="11" t="s">
        <v>712</v>
      </c>
      <c r="I193" s="11" t="s">
        <v>713</v>
      </c>
      <c r="J193" s="11" t="s">
        <v>713</v>
      </c>
      <c r="K193" s="11"/>
      <c r="L193" s="23">
        <v>0.67</v>
      </c>
      <c r="M193" s="23">
        <v>0.77</v>
      </c>
      <c r="N193" s="23"/>
      <c r="O193" s="19">
        <v>199</v>
      </c>
      <c r="P193" s="13" t="s">
        <v>714</v>
      </c>
      <c r="Q193" s="11" t="s">
        <v>715</v>
      </c>
      <c r="R193" s="11" t="s">
        <v>715</v>
      </c>
      <c r="S193" s="14">
        <v>119</v>
      </c>
      <c r="T193" s="14" t="s">
        <v>716</v>
      </c>
      <c r="U193" s="14"/>
      <c r="V193" s="8" t="s">
        <v>717</v>
      </c>
      <c r="W193" s="54">
        <v>177000000</v>
      </c>
      <c r="X193" s="15"/>
      <c r="Y193" s="15"/>
      <c r="Z193" s="15"/>
      <c r="AA193" s="15"/>
      <c r="AB193" s="435"/>
      <c r="AC193" s="15"/>
      <c r="AD193" s="15">
        <f t="shared" si="29"/>
        <v>177000000</v>
      </c>
      <c r="AE193" s="15">
        <v>200000000</v>
      </c>
      <c r="AF193" s="15"/>
      <c r="AG193" s="15"/>
      <c r="AH193" s="15"/>
      <c r="AI193" s="15"/>
      <c r="AJ193" s="15"/>
      <c r="AK193" s="15">
        <v>100000000</v>
      </c>
      <c r="AL193" s="15">
        <f t="shared" si="30"/>
        <v>300000000</v>
      </c>
      <c r="AM193" s="15">
        <v>325542700</v>
      </c>
      <c r="AN193" s="15"/>
      <c r="AO193" s="15"/>
      <c r="AP193" s="15"/>
      <c r="AQ193" s="15"/>
      <c r="AR193" s="15"/>
      <c r="AS193" s="15">
        <v>120000000</v>
      </c>
      <c r="AT193" s="15">
        <f t="shared" si="24"/>
        <v>445542700</v>
      </c>
      <c r="AU193" s="15">
        <v>175000000</v>
      </c>
      <c r="AV193" s="15"/>
      <c r="AW193" s="15"/>
      <c r="AX193" s="15"/>
      <c r="AY193" s="15"/>
      <c r="AZ193" s="15"/>
      <c r="BA193" s="15">
        <v>100000000</v>
      </c>
      <c r="BB193" s="15">
        <f t="shared" si="25"/>
        <v>275000000</v>
      </c>
      <c r="BC193" s="15">
        <v>100000000</v>
      </c>
      <c r="BD193" s="15"/>
      <c r="BE193" s="15"/>
      <c r="BF193" s="15"/>
      <c r="BG193" s="15"/>
      <c r="BH193" s="15"/>
      <c r="BI193" s="15"/>
      <c r="BJ193" s="15">
        <f t="shared" si="26"/>
        <v>100000000</v>
      </c>
      <c r="BK193" s="15">
        <f t="shared" si="31"/>
        <v>977542700</v>
      </c>
      <c r="BL193" s="15">
        <f t="shared" si="31"/>
        <v>0</v>
      </c>
      <c r="BM193" s="15">
        <f t="shared" si="31"/>
        <v>0</v>
      </c>
      <c r="BN193" s="15">
        <f t="shared" si="31"/>
        <v>0</v>
      </c>
      <c r="BO193" s="15">
        <f t="shared" si="31"/>
        <v>0</v>
      </c>
      <c r="BP193" s="15">
        <f t="shared" si="31"/>
        <v>0</v>
      </c>
      <c r="BQ193" s="15">
        <f t="shared" si="31"/>
        <v>320000000</v>
      </c>
      <c r="BR193" s="15">
        <f t="shared" si="27"/>
        <v>1297542700</v>
      </c>
    </row>
    <row r="194" spans="1:70" ht="120" hidden="1" x14ac:dyDescent="0.25">
      <c r="A194" s="1">
        <v>190</v>
      </c>
      <c r="B194" s="61" t="s">
        <v>656</v>
      </c>
      <c r="C194" s="7" t="s">
        <v>708</v>
      </c>
      <c r="D194" s="8" t="s">
        <v>709</v>
      </c>
      <c r="E194" s="9" t="s">
        <v>710</v>
      </c>
      <c r="F194" s="8" t="s">
        <v>711</v>
      </c>
      <c r="G194" s="7">
        <v>1900</v>
      </c>
      <c r="H194" s="11" t="s">
        <v>712</v>
      </c>
      <c r="I194" s="11" t="s">
        <v>713</v>
      </c>
      <c r="J194" s="11" t="s">
        <v>713</v>
      </c>
      <c r="K194" s="11"/>
      <c r="L194" s="23">
        <v>0.67</v>
      </c>
      <c r="M194" s="23">
        <v>0.77</v>
      </c>
      <c r="N194" s="23"/>
      <c r="O194" s="19">
        <v>200</v>
      </c>
      <c r="P194" s="13" t="s">
        <v>718</v>
      </c>
      <c r="Q194" s="11" t="s">
        <v>719</v>
      </c>
      <c r="R194" s="11" t="s">
        <v>719</v>
      </c>
      <c r="S194" s="14">
        <v>4</v>
      </c>
      <c r="T194" s="14" t="s">
        <v>720</v>
      </c>
      <c r="U194" s="14"/>
      <c r="V194" s="8" t="s">
        <v>717</v>
      </c>
      <c r="W194" s="54"/>
      <c r="X194" s="15"/>
      <c r="Y194" s="15"/>
      <c r="Z194" s="15"/>
      <c r="AA194" s="15"/>
      <c r="AB194" s="435"/>
      <c r="AC194" s="15">
        <v>24000000</v>
      </c>
      <c r="AD194" s="15">
        <f t="shared" si="29"/>
        <v>24000000</v>
      </c>
      <c r="AE194" s="15"/>
      <c r="AF194" s="15"/>
      <c r="AG194" s="15"/>
      <c r="AH194" s="15"/>
      <c r="AI194" s="15"/>
      <c r="AJ194" s="15"/>
      <c r="AK194" s="15">
        <v>180000000</v>
      </c>
      <c r="AL194" s="15">
        <f t="shared" si="30"/>
        <v>180000000</v>
      </c>
      <c r="AM194" s="15">
        <v>325542700</v>
      </c>
      <c r="AN194" s="15"/>
      <c r="AO194" s="15"/>
      <c r="AP194" s="15"/>
      <c r="AQ194" s="15"/>
      <c r="AR194" s="15"/>
      <c r="AS194" s="15">
        <v>100000000</v>
      </c>
      <c r="AT194" s="15">
        <f t="shared" si="24"/>
        <v>425542700</v>
      </c>
      <c r="AU194" s="15">
        <v>25000000</v>
      </c>
      <c r="AV194" s="15"/>
      <c r="AW194" s="15"/>
      <c r="AX194" s="15"/>
      <c r="AY194" s="15"/>
      <c r="AZ194" s="15"/>
      <c r="BA194" s="15">
        <v>180000000</v>
      </c>
      <c r="BB194" s="15">
        <f t="shared" si="25"/>
        <v>205000000</v>
      </c>
      <c r="BC194" s="15">
        <v>25000000</v>
      </c>
      <c r="BD194" s="15"/>
      <c r="BE194" s="15"/>
      <c r="BF194" s="15"/>
      <c r="BG194" s="15"/>
      <c r="BH194" s="15"/>
      <c r="BI194" s="15"/>
      <c r="BJ194" s="15">
        <f t="shared" si="26"/>
        <v>25000000</v>
      </c>
      <c r="BK194" s="15">
        <f t="shared" si="31"/>
        <v>375542700</v>
      </c>
      <c r="BL194" s="15">
        <f t="shared" si="31"/>
        <v>0</v>
      </c>
      <c r="BM194" s="15">
        <f t="shared" si="31"/>
        <v>0</v>
      </c>
      <c r="BN194" s="15">
        <f t="shared" si="31"/>
        <v>0</v>
      </c>
      <c r="BO194" s="15">
        <f t="shared" si="31"/>
        <v>0</v>
      </c>
      <c r="BP194" s="15">
        <f t="shared" si="31"/>
        <v>0</v>
      </c>
      <c r="BQ194" s="15">
        <f t="shared" si="31"/>
        <v>484000000</v>
      </c>
      <c r="BR194" s="15">
        <f t="shared" si="27"/>
        <v>859542700</v>
      </c>
    </row>
    <row r="195" spans="1:70" ht="409.5" hidden="1" x14ac:dyDescent="0.25">
      <c r="A195" s="1">
        <v>191</v>
      </c>
      <c r="B195" s="61" t="s">
        <v>656</v>
      </c>
      <c r="C195" s="7" t="s">
        <v>708</v>
      </c>
      <c r="D195" s="8" t="s">
        <v>709</v>
      </c>
      <c r="E195" s="9" t="s">
        <v>710</v>
      </c>
      <c r="F195" s="8" t="s">
        <v>711</v>
      </c>
      <c r="G195" s="7">
        <v>1900</v>
      </c>
      <c r="H195" s="11" t="s">
        <v>712</v>
      </c>
      <c r="I195" s="11" t="s">
        <v>713</v>
      </c>
      <c r="J195" s="11" t="s">
        <v>713</v>
      </c>
      <c r="K195" s="11"/>
      <c r="L195" s="23">
        <v>0.67</v>
      </c>
      <c r="M195" s="23">
        <v>0.77</v>
      </c>
      <c r="N195" s="23"/>
      <c r="O195" s="19">
        <v>201</v>
      </c>
      <c r="P195" s="13" t="s">
        <v>721</v>
      </c>
      <c r="Q195" s="11" t="s">
        <v>722</v>
      </c>
      <c r="R195" s="22" t="s">
        <v>723</v>
      </c>
      <c r="S195" s="31">
        <v>90</v>
      </c>
      <c r="T195" s="31" t="s">
        <v>724</v>
      </c>
      <c r="U195" s="31" t="s">
        <v>725</v>
      </c>
      <c r="V195" s="8" t="s">
        <v>717</v>
      </c>
      <c r="W195" s="54">
        <v>193816666</v>
      </c>
      <c r="X195" s="15"/>
      <c r="Y195" s="15"/>
      <c r="Z195" s="15"/>
      <c r="AA195" s="15"/>
      <c r="AB195" s="435"/>
      <c r="AC195" s="15"/>
      <c r="AD195" s="15">
        <f t="shared" si="29"/>
        <v>193816666</v>
      </c>
      <c r="AE195" s="15">
        <v>54898750</v>
      </c>
      <c r="AF195" s="15"/>
      <c r="AG195" s="15"/>
      <c r="AH195" s="15"/>
      <c r="AI195" s="15"/>
      <c r="AJ195" s="15"/>
      <c r="AK195" s="15">
        <v>50000000</v>
      </c>
      <c r="AL195" s="15">
        <f t="shared" si="30"/>
        <v>104898750</v>
      </c>
      <c r="AM195" s="15">
        <v>325542700</v>
      </c>
      <c r="AN195" s="15"/>
      <c r="AO195" s="15"/>
      <c r="AP195" s="15"/>
      <c r="AQ195" s="15"/>
      <c r="AR195" s="15"/>
      <c r="AS195" s="15">
        <v>50000000</v>
      </c>
      <c r="AT195" s="15">
        <f t="shared" si="24"/>
        <v>375542700</v>
      </c>
      <c r="AU195" s="15">
        <v>45000000</v>
      </c>
      <c r="AV195" s="15"/>
      <c r="AW195" s="15"/>
      <c r="AX195" s="15"/>
      <c r="AY195" s="15"/>
      <c r="AZ195" s="15"/>
      <c r="BA195" s="15">
        <v>50000000</v>
      </c>
      <c r="BB195" s="15">
        <f t="shared" si="25"/>
        <v>95000000</v>
      </c>
      <c r="BC195" s="15">
        <v>45000000</v>
      </c>
      <c r="BD195" s="15"/>
      <c r="BE195" s="15"/>
      <c r="BF195" s="15"/>
      <c r="BG195" s="15"/>
      <c r="BH195" s="15"/>
      <c r="BI195" s="15"/>
      <c r="BJ195" s="15">
        <f t="shared" si="26"/>
        <v>45000000</v>
      </c>
      <c r="BK195" s="15">
        <f t="shared" si="31"/>
        <v>664258116</v>
      </c>
      <c r="BL195" s="15">
        <f t="shared" si="31"/>
        <v>0</v>
      </c>
      <c r="BM195" s="15">
        <f t="shared" si="31"/>
        <v>0</v>
      </c>
      <c r="BN195" s="15">
        <f t="shared" si="31"/>
        <v>0</v>
      </c>
      <c r="BO195" s="15">
        <f t="shared" si="31"/>
        <v>0</v>
      </c>
      <c r="BP195" s="15">
        <f t="shared" si="31"/>
        <v>0</v>
      </c>
      <c r="BQ195" s="15">
        <f t="shared" si="31"/>
        <v>150000000</v>
      </c>
      <c r="BR195" s="15">
        <f t="shared" si="27"/>
        <v>814258116</v>
      </c>
    </row>
    <row r="196" spans="1:70" ht="135" hidden="1" x14ac:dyDescent="0.25">
      <c r="A196" s="1">
        <v>192</v>
      </c>
      <c r="B196" s="61" t="s">
        <v>656</v>
      </c>
      <c r="C196" s="7">
        <v>40</v>
      </c>
      <c r="D196" s="63" t="s">
        <v>222</v>
      </c>
      <c r="E196" s="64" t="s">
        <v>726</v>
      </c>
      <c r="F196" s="63" t="s">
        <v>727</v>
      </c>
      <c r="G196" s="65" t="s">
        <v>728</v>
      </c>
      <c r="H196" s="11" t="s">
        <v>729</v>
      </c>
      <c r="I196" s="11" t="s">
        <v>730</v>
      </c>
      <c r="J196" s="11" t="s">
        <v>730</v>
      </c>
      <c r="K196" s="11"/>
      <c r="L196" s="7">
        <v>2.15</v>
      </c>
      <c r="M196" s="7">
        <v>3.15</v>
      </c>
      <c r="N196" s="7"/>
      <c r="O196" s="12">
        <v>202</v>
      </c>
      <c r="P196" s="13" t="s">
        <v>731</v>
      </c>
      <c r="Q196" s="11" t="s">
        <v>732</v>
      </c>
      <c r="R196" s="11" t="s">
        <v>732</v>
      </c>
      <c r="S196" s="14">
        <v>0</v>
      </c>
      <c r="T196" s="14">
        <v>1</v>
      </c>
      <c r="U196" s="14"/>
      <c r="V196" s="11" t="s">
        <v>733</v>
      </c>
      <c r="W196" s="54"/>
      <c r="X196" s="66"/>
      <c r="Y196" s="66"/>
      <c r="Z196" s="66"/>
      <c r="AA196" s="66"/>
      <c r="AB196" s="436"/>
      <c r="AC196" s="66"/>
      <c r="AD196" s="67">
        <f t="shared" si="29"/>
        <v>0</v>
      </c>
      <c r="AE196" s="66"/>
      <c r="AF196" s="66"/>
      <c r="AG196" s="15"/>
      <c r="AH196" s="66"/>
      <c r="AI196" s="66"/>
      <c r="AJ196" s="66"/>
      <c r="AK196" s="66"/>
      <c r="AL196" s="67">
        <f t="shared" si="30"/>
        <v>0</v>
      </c>
      <c r="AM196" s="66">
        <v>325542700</v>
      </c>
      <c r="AN196" s="66"/>
      <c r="AO196" s="66"/>
      <c r="AP196" s="66"/>
      <c r="AQ196" s="66"/>
      <c r="AR196" s="66">
        <v>1538000000</v>
      </c>
      <c r="AS196" s="66"/>
      <c r="AT196" s="67">
        <f t="shared" ref="AT196:AT259" si="32">SUM(AM196:AS196)</f>
        <v>1863542700</v>
      </c>
      <c r="AU196" s="66"/>
      <c r="AV196" s="66"/>
      <c r="AW196" s="66"/>
      <c r="AX196" s="66"/>
      <c r="AY196" s="66"/>
      <c r="AZ196" s="66">
        <v>5662000000</v>
      </c>
      <c r="BA196" s="66"/>
      <c r="BB196" s="67">
        <f t="shared" ref="BB196:BB259" si="33">SUM(AU196:BA196)</f>
        <v>5662000000</v>
      </c>
      <c r="BC196" s="66"/>
      <c r="BD196" s="66"/>
      <c r="BE196" s="66"/>
      <c r="BF196" s="66"/>
      <c r="BG196" s="66"/>
      <c r="BH196" s="66"/>
      <c r="BI196" s="66"/>
      <c r="BJ196" s="15">
        <f t="shared" ref="BJ196:BJ259" si="34">SUM(BC196:BI196)</f>
        <v>0</v>
      </c>
      <c r="BK196" s="15">
        <f t="shared" si="31"/>
        <v>325542700</v>
      </c>
      <c r="BL196" s="15">
        <f t="shared" si="31"/>
        <v>0</v>
      </c>
      <c r="BM196" s="15">
        <f t="shared" si="31"/>
        <v>0</v>
      </c>
      <c r="BN196" s="15">
        <f t="shared" si="31"/>
        <v>0</v>
      </c>
      <c r="BO196" s="15">
        <f t="shared" si="31"/>
        <v>0</v>
      </c>
      <c r="BP196" s="15">
        <f t="shared" si="31"/>
        <v>7200000000</v>
      </c>
      <c r="BQ196" s="15">
        <f t="shared" si="31"/>
        <v>0</v>
      </c>
      <c r="BR196" s="15">
        <f t="shared" ref="BR196:BR259" si="35">SUM(BK196:BQ196)</f>
        <v>7525542700</v>
      </c>
    </row>
    <row r="197" spans="1:70" ht="135" hidden="1" x14ac:dyDescent="0.25">
      <c r="A197" s="1">
        <v>193</v>
      </c>
      <c r="B197" s="61" t="s">
        <v>656</v>
      </c>
      <c r="C197" s="7" t="s">
        <v>92</v>
      </c>
      <c r="D197" s="8" t="s">
        <v>93</v>
      </c>
      <c r="E197" s="9" t="s">
        <v>94</v>
      </c>
      <c r="F197" s="8" t="s">
        <v>95</v>
      </c>
      <c r="G197" s="7">
        <v>1603</v>
      </c>
      <c r="H197" s="11" t="s">
        <v>96</v>
      </c>
      <c r="I197" s="11" t="s">
        <v>730</v>
      </c>
      <c r="J197" s="11" t="s">
        <v>730</v>
      </c>
      <c r="K197" s="11"/>
      <c r="L197" s="7">
        <v>2.15</v>
      </c>
      <c r="M197" s="7">
        <v>3.15</v>
      </c>
      <c r="N197" s="7"/>
      <c r="O197" s="12">
        <v>203</v>
      </c>
      <c r="P197" s="13" t="s">
        <v>734</v>
      </c>
      <c r="Q197" s="11" t="s">
        <v>735</v>
      </c>
      <c r="R197" s="11" t="s">
        <v>735</v>
      </c>
      <c r="S197" s="14">
        <v>0</v>
      </c>
      <c r="T197" s="20">
        <v>1</v>
      </c>
      <c r="U197" s="20"/>
      <c r="V197" s="8" t="s">
        <v>100</v>
      </c>
      <c r="W197" s="54"/>
      <c r="X197" s="15"/>
      <c r="Y197" s="15"/>
      <c r="Z197" s="15"/>
      <c r="AA197" s="15"/>
      <c r="AB197" s="435"/>
      <c r="AC197" s="15"/>
      <c r="AD197" s="15">
        <f t="shared" si="29"/>
        <v>0</v>
      </c>
      <c r="AE197" s="15"/>
      <c r="AF197" s="15"/>
      <c r="AG197" s="15"/>
      <c r="AH197" s="15"/>
      <c r="AI197" s="15"/>
      <c r="AJ197" s="15"/>
      <c r="AK197" s="15"/>
      <c r="AL197" s="15">
        <f t="shared" si="30"/>
        <v>0</v>
      </c>
      <c r="AM197" s="15">
        <v>325542700</v>
      </c>
      <c r="AN197" s="15">
        <v>50000000</v>
      </c>
      <c r="AO197" s="15"/>
      <c r="AP197" s="15"/>
      <c r="AQ197" s="15"/>
      <c r="AR197" s="15"/>
      <c r="AS197" s="15"/>
      <c r="AT197" s="15">
        <f t="shared" si="32"/>
        <v>375542700</v>
      </c>
      <c r="AU197" s="15"/>
      <c r="AV197" s="15">
        <v>50000000</v>
      </c>
      <c r="AW197" s="15"/>
      <c r="AX197" s="15"/>
      <c r="AY197" s="15"/>
      <c r="AZ197" s="15"/>
      <c r="BA197" s="15"/>
      <c r="BB197" s="15">
        <f t="shared" si="33"/>
        <v>50000000</v>
      </c>
      <c r="BC197" s="15"/>
      <c r="BD197" s="15">
        <v>50000000</v>
      </c>
      <c r="BE197" s="15"/>
      <c r="BF197" s="15"/>
      <c r="BG197" s="15"/>
      <c r="BH197" s="15"/>
      <c r="BI197" s="15"/>
      <c r="BJ197" s="15">
        <f t="shared" si="34"/>
        <v>50000000</v>
      </c>
      <c r="BK197" s="15">
        <f t="shared" si="31"/>
        <v>325542700</v>
      </c>
      <c r="BL197" s="15">
        <f t="shared" si="31"/>
        <v>150000000</v>
      </c>
      <c r="BM197" s="15">
        <f t="shared" si="31"/>
        <v>0</v>
      </c>
      <c r="BN197" s="15">
        <f t="shared" si="31"/>
        <v>0</v>
      </c>
      <c r="BO197" s="15">
        <f t="shared" si="31"/>
        <v>0</v>
      </c>
      <c r="BP197" s="15">
        <f t="shared" si="31"/>
        <v>0</v>
      </c>
      <c r="BQ197" s="15">
        <f t="shared" si="31"/>
        <v>0</v>
      </c>
      <c r="BR197" s="15">
        <f t="shared" si="35"/>
        <v>475542700</v>
      </c>
    </row>
    <row r="198" spans="1:70" ht="135" hidden="1" x14ac:dyDescent="0.25">
      <c r="A198" s="1">
        <v>194</v>
      </c>
      <c r="B198" s="61" t="s">
        <v>656</v>
      </c>
      <c r="C198" s="7" t="s">
        <v>402</v>
      </c>
      <c r="D198" s="8" t="s">
        <v>403</v>
      </c>
      <c r="E198" s="9" t="s">
        <v>404</v>
      </c>
      <c r="F198" s="8" t="s">
        <v>405</v>
      </c>
      <c r="G198" s="10" t="s">
        <v>406</v>
      </c>
      <c r="H198" s="11" t="s">
        <v>407</v>
      </c>
      <c r="I198" s="11" t="s">
        <v>730</v>
      </c>
      <c r="J198" s="11" t="s">
        <v>730</v>
      </c>
      <c r="K198" s="11"/>
      <c r="L198" s="7">
        <v>2.15</v>
      </c>
      <c r="M198" s="7">
        <v>3.15</v>
      </c>
      <c r="N198" s="7"/>
      <c r="O198" s="12">
        <v>204</v>
      </c>
      <c r="P198" s="13" t="s">
        <v>736</v>
      </c>
      <c r="Q198" s="11" t="s">
        <v>737</v>
      </c>
      <c r="R198" s="11" t="s">
        <v>737</v>
      </c>
      <c r="S198" s="14">
        <v>2</v>
      </c>
      <c r="T198" s="14">
        <v>3</v>
      </c>
      <c r="U198" s="14"/>
      <c r="V198" s="11" t="s">
        <v>677</v>
      </c>
      <c r="W198" s="39"/>
      <c r="X198" s="15"/>
      <c r="Y198" s="15"/>
      <c r="Z198" s="15"/>
      <c r="AA198" s="15"/>
      <c r="AB198" s="435"/>
      <c r="AC198" s="15"/>
      <c r="AD198" s="15">
        <f t="shared" si="29"/>
        <v>0</v>
      </c>
      <c r="AE198" s="15"/>
      <c r="AF198" s="15"/>
      <c r="AG198" s="15"/>
      <c r="AH198" s="15"/>
      <c r="AI198" s="15"/>
      <c r="AJ198" s="15"/>
      <c r="AK198" s="15"/>
      <c r="AL198" s="15">
        <f t="shared" si="30"/>
        <v>0</v>
      </c>
      <c r="AM198" s="15">
        <v>325542700</v>
      </c>
      <c r="AN198" s="15"/>
      <c r="AO198" s="15"/>
      <c r="AP198" s="15"/>
      <c r="AQ198" s="15"/>
      <c r="AR198" s="15"/>
      <c r="AS198" s="15"/>
      <c r="AT198" s="15">
        <f t="shared" si="32"/>
        <v>325542700</v>
      </c>
      <c r="AU198" s="15">
        <v>1000000000</v>
      </c>
      <c r="AV198" s="15"/>
      <c r="AW198" s="15"/>
      <c r="AX198" s="15"/>
      <c r="AY198" s="15"/>
      <c r="AZ198" s="15"/>
      <c r="BA198" s="15"/>
      <c r="BB198" s="15">
        <f t="shared" si="33"/>
        <v>1000000000</v>
      </c>
      <c r="BC198" s="15"/>
      <c r="BD198" s="15"/>
      <c r="BE198" s="15"/>
      <c r="BF198" s="15"/>
      <c r="BG198" s="15"/>
      <c r="BH198" s="15"/>
      <c r="BI198" s="15"/>
      <c r="BJ198" s="15">
        <f t="shared" si="34"/>
        <v>0</v>
      </c>
      <c r="BK198" s="15">
        <f t="shared" si="31"/>
        <v>1325542700</v>
      </c>
      <c r="BL198" s="15">
        <f t="shared" si="31"/>
        <v>0</v>
      </c>
      <c r="BM198" s="15">
        <f t="shared" si="31"/>
        <v>0</v>
      </c>
      <c r="BN198" s="15">
        <f t="shared" si="31"/>
        <v>0</v>
      </c>
      <c r="BO198" s="15">
        <f t="shared" si="31"/>
        <v>0</v>
      </c>
      <c r="BP198" s="15">
        <f t="shared" si="31"/>
        <v>0</v>
      </c>
      <c r="BQ198" s="15">
        <f t="shared" si="31"/>
        <v>0</v>
      </c>
      <c r="BR198" s="15">
        <f t="shared" si="35"/>
        <v>1325542700</v>
      </c>
    </row>
    <row r="199" spans="1:70" ht="135" hidden="1" x14ac:dyDescent="0.25">
      <c r="A199" s="1">
        <v>195</v>
      </c>
      <c r="B199" s="61" t="s">
        <v>656</v>
      </c>
      <c r="C199" s="7" t="s">
        <v>708</v>
      </c>
      <c r="D199" s="8" t="s">
        <v>709</v>
      </c>
      <c r="E199" s="9" t="s">
        <v>710</v>
      </c>
      <c r="F199" s="8" t="s">
        <v>711</v>
      </c>
      <c r="G199" s="7">
        <v>1900</v>
      </c>
      <c r="H199" s="11" t="s">
        <v>712</v>
      </c>
      <c r="I199" s="11" t="s">
        <v>730</v>
      </c>
      <c r="J199" s="11" t="s">
        <v>730</v>
      </c>
      <c r="K199" s="11"/>
      <c r="L199" s="7">
        <v>2.15</v>
      </c>
      <c r="M199" s="7">
        <v>3.15</v>
      </c>
      <c r="N199" s="7"/>
      <c r="O199" s="12">
        <v>205</v>
      </c>
      <c r="P199" s="13" t="s">
        <v>738</v>
      </c>
      <c r="Q199" s="11" t="s">
        <v>739</v>
      </c>
      <c r="R199" s="11" t="s">
        <v>739</v>
      </c>
      <c r="S199" s="14">
        <v>1</v>
      </c>
      <c r="T199" s="14" t="s">
        <v>740</v>
      </c>
      <c r="U199" s="14"/>
      <c r="V199" s="8" t="s">
        <v>717</v>
      </c>
      <c r="W199" s="39"/>
      <c r="X199" s="15"/>
      <c r="Y199" s="15"/>
      <c r="Z199" s="15"/>
      <c r="AA199" s="15"/>
      <c r="AB199" s="435"/>
      <c r="AC199" s="15"/>
      <c r="AD199" s="15">
        <f t="shared" si="29"/>
        <v>0</v>
      </c>
      <c r="AE199" s="15"/>
      <c r="AF199" s="15"/>
      <c r="AG199" s="15"/>
      <c r="AH199" s="15"/>
      <c r="AI199" s="15"/>
      <c r="AJ199" s="15"/>
      <c r="AK199" s="15">
        <v>150000000</v>
      </c>
      <c r="AL199" s="15">
        <f t="shared" si="30"/>
        <v>150000000</v>
      </c>
      <c r="AM199" s="15">
        <v>325542700</v>
      </c>
      <c r="AN199" s="15"/>
      <c r="AO199" s="15"/>
      <c r="AP199" s="15"/>
      <c r="AQ199" s="15"/>
      <c r="AR199" s="15"/>
      <c r="AS199" s="15">
        <v>130000000</v>
      </c>
      <c r="AT199" s="15">
        <f t="shared" si="32"/>
        <v>455542700</v>
      </c>
      <c r="AU199" s="15">
        <v>25000000</v>
      </c>
      <c r="AV199" s="15"/>
      <c r="AW199" s="15"/>
      <c r="AX199" s="15"/>
      <c r="AY199" s="15"/>
      <c r="AZ199" s="15"/>
      <c r="BA199" s="15">
        <v>125000000</v>
      </c>
      <c r="BB199" s="15">
        <f t="shared" si="33"/>
        <v>150000000</v>
      </c>
      <c r="BC199" s="15">
        <v>25000000</v>
      </c>
      <c r="BD199" s="15"/>
      <c r="BE199" s="15"/>
      <c r="BF199" s="15"/>
      <c r="BG199" s="15"/>
      <c r="BH199" s="15"/>
      <c r="BI199" s="15"/>
      <c r="BJ199" s="15">
        <f t="shared" si="34"/>
        <v>25000000</v>
      </c>
      <c r="BK199" s="15">
        <f t="shared" si="31"/>
        <v>375542700</v>
      </c>
      <c r="BL199" s="15">
        <f t="shared" si="31"/>
        <v>0</v>
      </c>
      <c r="BM199" s="15">
        <f t="shared" si="31"/>
        <v>0</v>
      </c>
      <c r="BN199" s="15">
        <f t="shared" si="31"/>
        <v>0</v>
      </c>
      <c r="BO199" s="15">
        <f t="shared" si="31"/>
        <v>0</v>
      </c>
      <c r="BP199" s="15">
        <f t="shared" si="31"/>
        <v>0</v>
      </c>
      <c r="BQ199" s="15">
        <f t="shared" si="31"/>
        <v>405000000</v>
      </c>
      <c r="BR199" s="15">
        <f t="shared" si="35"/>
        <v>780542700</v>
      </c>
    </row>
    <row r="200" spans="1:70" ht="135" hidden="1" x14ac:dyDescent="0.25">
      <c r="A200" s="1">
        <v>196</v>
      </c>
      <c r="B200" s="61" t="s">
        <v>656</v>
      </c>
      <c r="C200" s="7" t="s">
        <v>741</v>
      </c>
      <c r="D200" s="8" t="s">
        <v>742</v>
      </c>
      <c r="E200" s="9" t="s">
        <v>743</v>
      </c>
      <c r="F200" s="8" t="s">
        <v>744</v>
      </c>
      <c r="G200" s="7">
        <v>1000</v>
      </c>
      <c r="H200" s="11" t="s">
        <v>551</v>
      </c>
      <c r="I200" s="11" t="s">
        <v>745</v>
      </c>
      <c r="J200" s="11" t="s">
        <v>745</v>
      </c>
      <c r="K200" s="11"/>
      <c r="L200" s="7">
        <v>69.95</v>
      </c>
      <c r="M200" s="7">
        <v>71.59</v>
      </c>
      <c r="N200" s="7"/>
      <c r="O200" s="12">
        <v>206</v>
      </c>
      <c r="P200" s="13" t="s">
        <v>746</v>
      </c>
      <c r="Q200" s="11" t="s">
        <v>747</v>
      </c>
      <c r="R200" s="11" t="s">
        <v>747</v>
      </c>
      <c r="S200" s="14">
        <v>40</v>
      </c>
      <c r="T200" s="14" t="s">
        <v>748</v>
      </c>
      <c r="U200" s="14"/>
      <c r="V200" s="8" t="s">
        <v>749</v>
      </c>
      <c r="W200" s="39"/>
      <c r="X200" s="15"/>
      <c r="Y200" s="15"/>
      <c r="Z200" s="15"/>
      <c r="AA200" s="15"/>
      <c r="AB200" s="435"/>
      <c r="AC200" s="15"/>
      <c r="AD200" s="15">
        <f t="shared" si="29"/>
        <v>0</v>
      </c>
      <c r="AE200" s="15"/>
      <c r="AF200" s="15"/>
      <c r="AG200" s="15"/>
      <c r="AH200" s="15"/>
      <c r="AI200" s="15"/>
      <c r="AJ200" s="15"/>
      <c r="AK200" s="15"/>
      <c r="AL200" s="15">
        <f t="shared" si="30"/>
        <v>0</v>
      </c>
      <c r="AM200" s="15">
        <v>325542700</v>
      </c>
      <c r="AN200" s="15"/>
      <c r="AO200" s="15"/>
      <c r="AP200" s="15"/>
      <c r="AQ200" s="15"/>
      <c r="AR200" s="15">
        <v>1200000000</v>
      </c>
      <c r="AS200" s="15"/>
      <c r="AT200" s="15">
        <f t="shared" si="32"/>
        <v>1525542700</v>
      </c>
      <c r="AU200" s="15">
        <v>90000000</v>
      </c>
      <c r="AV200" s="15"/>
      <c r="AW200" s="15"/>
      <c r="AX200" s="15"/>
      <c r="AY200" s="15"/>
      <c r="AZ200" s="15">
        <v>3400000000</v>
      </c>
      <c r="BA200" s="15"/>
      <c r="BB200" s="15">
        <f t="shared" si="33"/>
        <v>3490000000</v>
      </c>
      <c r="BC200" s="15"/>
      <c r="BD200" s="15"/>
      <c r="BE200" s="15"/>
      <c r="BF200" s="15"/>
      <c r="BG200" s="15"/>
      <c r="BH200" s="15"/>
      <c r="BI200" s="15"/>
      <c r="BJ200" s="15">
        <f t="shared" si="34"/>
        <v>0</v>
      </c>
      <c r="BK200" s="15">
        <f t="shared" ref="BK200:BQ231" si="36">+BC200+AU200+AM200+AE200+W200</f>
        <v>415542700</v>
      </c>
      <c r="BL200" s="15">
        <f t="shared" si="36"/>
        <v>0</v>
      </c>
      <c r="BM200" s="15">
        <f t="shared" si="36"/>
        <v>0</v>
      </c>
      <c r="BN200" s="15">
        <f t="shared" si="36"/>
        <v>0</v>
      </c>
      <c r="BO200" s="15">
        <f t="shared" si="36"/>
        <v>0</v>
      </c>
      <c r="BP200" s="15">
        <f t="shared" si="36"/>
        <v>4600000000</v>
      </c>
      <c r="BQ200" s="15">
        <f t="shared" si="36"/>
        <v>0</v>
      </c>
      <c r="BR200" s="15">
        <f t="shared" si="35"/>
        <v>5015542700</v>
      </c>
    </row>
    <row r="201" spans="1:70" ht="135" hidden="1" x14ac:dyDescent="0.25">
      <c r="A201" s="1">
        <v>197</v>
      </c>
      <c r="B201" s="61" t="s">
        <v>656</v>
      </c>
      <c r="C201" s="7" t="s">
        <v>741</v>
      </c>
      <c r="D201" s="8" t="s">
        <v>742</v>
      </c>
      <c r="E201" s="9" t="s">
        <v>750</v>
      </c>
      <c r="F201" s="8" t="s">
        <v>751</v>
      </c>
      <c r="G201" s="7">
        <v>1000</v>
      </c>
      <c r="H201" s="11" t="s">
        <v>551</v>
      </c>
      <c r="I201" s="11" t="s">
        <v>745</v>
      </c>
      <c r="J201" s="11" t="s">
        <v>745</v>
      </c>
      <c r="K201" s="11"/>
      <c r="L201" s="7">
        <v>69.95</v>
      </c>
      <c r="M201" s="7">
        <v>71.59</v>
      </c>
      <c r="N201" s="7"/>
      <c r="O201" s="12">
        <v>207</v>
      </c>
      <c r="P201" s="13" t="s">
        <v>752</v>
      </c>
      <c r="Q201" s="11" t="s">
        <v>753</v>
      </c>
      <c r="R201" s="11" t="s">
        <v>753</v>
      </c>
      <c r="S201" s="14">
        <v>1</v>
      </c>
      <c r="T201" s="14" t="s">
        <v>754</v>
      </c>
      <c r="U201" s="14"/>
      <c r="V201" s="8" t="s">
        <v>749</v>
      </c>
      <c r="W201" s="39">
        <v>257649331</v>
      </c>
      <c r="X201" s="15"/>
      <c r="Y201" s="15"/>
      <c r="Z201" s="15"/>
      <c r="AA201" s="15"/>
      <c r="AB201" s="435">
        <v>9999728696</v>
      </c>
      <c r="AC201" s="15"/>
      <c r="AD201" s="15">
        <f t="shared" si="29"/>
        <v>10257378027</v>
      </c>
      <c r="AE201" s="15"/>
      <c r="AF201" s="15"/>
      <c r="AG201" s="15"/>
      <c r="AH201" s="15"/>
      <c r="AI201" s="15"/>
      <c r="AJ201" s="15">
        <v>12645192714</v>
      </c>
      <c r="AK201" s="15"/>
      <c r="AL201" s="15">
        <f t="shared" si="30"/>
        <v>12645192714</v>
      </c>
      <c r="AM201" s="15">
        <v>325542700</v>
      </c>
      <c r="AN201" s="15"/>
      <c r="AO201" s="15"/>
      <c r="AP201" s="15"/>
      <c r="AQ201" s="15"/>
      <c r="AR201" s="15">
        <v>2000000000</v>
      </c>
      <c r="AS201" s="15"/>
      <c r="AT201" s="15">
        <f t="shared" si="32"/>
        <v>2325542700</v>
      </c>
      <c r="AU201" s="15">
        <v>135000000</v>
      </c>
      <c r="AV201" s="15"/>
      <c r="AW201" s="15"/>
      <c r="AX201" s="15"/>
      <c r="AY201" s="15"/>
      <c r="AZ201" s="15">
        <v>2000000000</v>
      </c>
      <c r="BA201" s="15"/>
      <c r="BB201" s="15">
        <f t="shared" si="33"/>
        <v>2135000000</v>
      </c>
      <c r="BC201" s="15">
        <v>200000000</v>
      </c>
      <c r="BD201" s="15"/>
      <c r="BE201" s="15"/>
      <c r="BF201" s="15"/>
      <c r="BG201" s="15"/>
      <c r="BH201" s="15"/>
      <c r="BI201" s="15"/>
      <c r="BJ201" s="15">
        <f t="shared" si="34"/>
        <v>200000000</v>
      </c>
      <c r="BK201" s="15">
        <f t="shared" si="36"/>
        <v>918192031</v>
      </c>
      <c r="BL201" s="15">
        <f t="shared" si="36"/>
        <v>0</v>
      </c>
      <c r="BM201" s="15">
        <f t="shared" si="36"/>
        <v>0</v>
      </c>
      <c r="BN201" s="15">
        <f t="shared" si="36"/>
        <v>0</v>
      </c>
      <c r="BO201" s="15">
        <f t="shared" si="36"/>
        <v>0</v>
      </c>
      <c r="BP201" s="15">
        <f t="shared" si="36"/>
        <v>26644921410</v>
      </c>
      <c r="BQ201" s="15">
        <f t="shared" si="36"/>
        <v>0</v>
      </c>
      <c r="BR201" s="15">
        <f t="shared" si="35"/>
        <v>27563113441</v>
      </c>
    </row>
    <row r="202" spans="1:70" ht="135" hidden="1" x14ac:dyDescent="0.25">
      <c r="A202" s="1">
        <v>198</v>
      </c>
      <c r="B202" s="68" t="s">
        <v>656</v>
      </c>
      <c r="C202" s="7" t="s">
        <v>741</v>
      </c>
      <c r="D202" s="8" t="s">
        <v>742</v>
      </c>
      <c r="E202" s="9" t="s">
        <v>755</v>
      </c>
      <c r="F202" s="8" t="s">
        <v>756</v>
      </c>
      <c r="G202" s="7">
        <v>1000</v>
      </c>
      <c r="H202" s="11" t="s">
        <v>551</v>
      </c>
      <c r="I202" s="11" t="s">
        <v>745</v>
      </c>
      <c r="J202" s="11" t="s">
        <v>745</v>
      </c>
      <c r="K202" s="11"/>
      <c r="L202" s="7">
        <v>69.95</v>
      </c>
      <c r="M202" s="7">
        <v>71.59</v>
      </c>
      <c r="N202" s="7"/>
      <c r="O202" s="12">
        <v>208</v>
      </c>
      <c r="P202" s="13" t="s">
        <v>757</v>
      </c>
      <c r="Q202" s="11" t="s">
        <v>758</v>
      </c>
      <c r="R202" s="11" t="s">
        <v>758</v>
      </c>
      <c r="S202" s="14">
        <v>200</v>
      </c>
      <c r="T202" s="14" t="s">
        <v>759</v>
      </c>
      <c r="U202" s="14"/>
      <c r="V202" s="8" t="s">
        <v>749</v>
      </c>
      <c r="W202" s="39">
        <v>300000000</v>
      </c>
      <c r="X202" s="15"/>
      <c r="Y202" s="15"/>
      <c r="Z202" s="15"/>
      <c r="AA202" s="15"/>
      <c r="AB202" s="435">
        <v>3969700088</v>
      </c>
      <c r="AC202" s="15"/>
      <c r="AD202" s="15">
        <f t="shared" si="29"/>
        <v>4269700088</v>
      </c>
      <c r="AE202" s="15">
        <v>150000000</v>
      </c>
      <c r="AF202" s="15"/>
      <c r="AG202" s="15"/>
      <c r="AH202" s="15"/>
      <c r="AI202" s="15"/>
      <c r="AJ202" s="15">
        <v>6264045864</v>
      </c>
      <c r="AK202" s="15"/>
      <c r="AL202" s="15">
        <f t="shared" si="30"/>
        <v>6414045864</v>
      </c>
      <c r="AM202" s="15">
        <v>325542700</v>
      </c>
      <c r="AN202" s="15"/>
      <c r="AO202" s="15"/>
      <c r="AP202" s="15"/>
      <c r="AQ202" s="15"/>
      <c r="AR202" s="15">
        <v>2500000000</v>
      </c>
      <c r="AS202" s="15"/>
      <c r="AT202" s="15">
        <f t="shared" si="32"/>
        <v>2825542700</v>
      </c>
      <c r="AU202" s="15">
        <v>170000000</v>
      </c>
      <c r="AV202" s="15"/>
      <c r="AW202" s="15"/>
      <c r="AX202" s="15"/>
      <c r="AY202" s="15"/>
      <c r="AZ202" s="15">
        <v>3200000000</v>
      </c>
      <c r="BA202" s="15"/>
      <c r="BB202" s="15">
        <f t="shared" si="33"/>
        <v>3370000000</v>
      </c>
      <c r="BC202" s="15">
        <v>100000000</v>
      </c>
      <c r="BD202" s="15"/>
      <c r="BE202" s="15"/>
      <c r="BF202" s="15"/>
      <c r="BG202" s="15"/>
      <c r="BH202" s="15"/>
      <c r="BI202" s="15"/>
      <c r="BJ202" s="15">
        <f t="shared" si="34"/>
        <v>100000000</v>
      </c>
      <c r="BK202" s="15">
        <f t="shared" si="36"/>
        <v>1045542700</v>
      </c>
      <c r="BL202" s="15">
        <f t="shared" si="36"/>
        <v>0</v>
      </c>
      <c r="BM202" s="15">
        <f t="shared" si="36"/>
        <v>0</v>
      </c>
      <c r="BN202" s="15">
        <f t="shared" si="36"/>
        <v>0</v>
      </c>
      <c r="BO202" s="15">
        <f t="shared" si="36"/>
        <v>0</v>
      </c>
      <c r="BP202" s="15">
        <f t="shared" si="36"/>
        <v>15933745952</v>
      </c>
      <c r="BQ202" s="15">
        <f t="shared" si="36"/>
        <v>0</v>
      </c>
      <c r="BR202" s="15">
        <f t="shared" si="35"/>
        <v>16979288652</v>
      </c>
    </row>
    <row r="203" spans="1:70" ht="150" hidden="1" x14ac:dyDescent="0.25">
      <c r="A203" s="1">
        <v>199</v>
      </c>
      <c r="B203" s="61" t="s">
        <v>656</v>
      </c>
      <c r="C203" s="7" t="s">
        <v>138</v>
      </c>
      <c r="D203" s="8" t="s">
        <v>139</v>
      </c>
      <c r="E203" s="9" t="s">
        <v>140</v>
      </c>
      <c r="F203" s="8" t="s">
        <v>141</v>
      </c>
      <c r="G203" s="10" t="s">
        <v>142</v>
      </c>
      <c r="H203" s="11" t="s">
        <v>143</v>
      </c>
      <c r="I203" s="11" t="s">
        <v>745</v>
      </c>
      <c r="J203" s="11" t="s">
        <v>745</v>
      </c>
      <c r="K203" s="11"/>
      <c r="L203" s="7">
        <v>69.59</v>
      </c>
      <c r="M203" s="7">
        <v>71.59</v>
      </c>
      <c r="N203" s="7"/>
      <c r="O203" s="12">
        <v>210</v>
      </c>
      <c r="P203" s="13" t="s">
        <v>760</v>
      </c>
      <c r="Q203" s="11" t="s">
        <v>761</v>
      </c>
      <c r="R203" s="11" t="s">
        <v>761</v>
      </c>
      <c r="S203" s="14">
        <v>5196</v>
      </c>
      <c r="T203" s="14" t="s">
        <v>762</v>
      </c>
      <c r="U203" s="14"/>
      <c r="V203" s="8" t="s">
        <v>148</v>
      </c>
      <c r="W203" s="39"/>
      <c r="X203" s="15"/>
      <c r="Y203" s="15"/>
      <c r="Z203" s="15"/>
      <c r="AA203" s="15"/>
      <c r="AB203" s="435"/>
      <c r="AC203" s="15"/>
      <c r="AD203" s="15">
        <f t="shared" si="29"/>
        <v>0</v>
      </c>
      <c r="AE203" s="15"/>
      <c r="AF203" s="15"/>
      <c r="AG203" s="15"/>
      <c r="AH203" s="15"/>
      <c r="AI203" s="15"/>
      <c r="AJ203" s="15"/>
      <c r="AK203" s="15"/>
      <c r="AL203" s="15">
        <f t="shared" si="30"/>
        <v>0</v>
      </c>
      <c r="AM203" s="15">
        <v>325542700</v>
      </c>
      <c r="AN203" s="15"/>
      <c r="AO203" s="15"/>
      <c r="AP203" s="15"/>
      <c r="AQ203" s="15"/>
      <c r="AR203" s="15"/>
      <c r="AS203" s="15"/>
      <c r="AT203" s="15">
        <f t="shared" si="32"/>
        <v>325542700</v>
      </c>
      <c r="AU203" s="15">
        <v>105000000</v>
      </c>
      <c r="AV203" s="15"/>
      <c r="AW203" s="15"/>
      <c r="AX203" s="15"/>
      <c r="AY203" s="15"/>
      <c r="AZ203" s="15"/>
      <c r="BA203" s="15"/>
      <c r="BB203" s="15">
        <f t="shared" si="33"/>
        <v>105000000</v>
      </c>
      <c r="BC203" s="15"/>
      <c r="BD203" s="15"/>
      <c r="BE203" s="15"/>
      <c r="BF203" s="15"/>
      <c r="BG203" s="15"/>
      <c r="BH203" s="15"/>
      <c r="BI203" s="15"/>
      <c r="BJ203" s="15">
        <f t="shared" si="34"/>
        <v>0</v>
      </c>
      <c r="BK203" s="15">
        <f t="shared" si="36"/>
        <v>430542700</v>
      </c>
      <c r="BL203" s="15">
        <f t="shared" si="36"/>
        <v>0</v>
      </c>
      <c r="BM203" s="15">
        <f t="shared" si="36"/>
        <v>0</v>
      </c>
      <c r="BN203" s="15">
        <f t="shared" si="36"/>
        <v>0</v>
      </c>
      <c r="BO203" s="15">
        <f t="shared" si="36"/>
        <v>0</v>
      </c>
      <c r="BP203" s="15">
        <f t="shared" si="36"/>
        <v>0</v>
      </c>
      <c r="BQ203" s="15">
        <f t="shared" si="36"/>
        <v>0</v>
      </c>
      <c r="BR203" s="15">
        <f t="shared" si="35"/>
        <v>430542700</v>
      </c>
    </row>
    <row r="204" spans="1:70" ht="135" hidden="1" x14ac:dyDescent="0.25">
      <c r="A204" s="1">
        <v>200</v>
      </c>
      <c r="B204" s="61" t="s">
        <v>656</v>
      </c>
      <c r="C204" s="7" t="s">
        <v>763</v>
      </c>
      <c r="D204" s="8" t="s">
        <v>764</v>
      </c>
      <c r="E204" s="9" t="s">
        <v>765</v>
      </c>
      <c r="F204" s="8" t="s">
        <v>766</v>
      </c>
      <c r="G204" s="10" t="s">
        <v>767</v>
      </c>
      <c r="H204" s="11" t="s">
        <v>768</v>
      </c>
      <c r="I204" s="11" t="s">
        <v>745</v>
      </c>
      <c r="J204" s="11" t="s">
        <v>745</v>
      </c>
      <c r="K204" s="11"/>
      <c r="L204" s="7">
        <v>69.59</v>
      </c>
      <c r="M204" s="7">
        <v>71.59</v>
      </c>
      <c r="N204" s="7"/>
      <c r="O204" s="12">
        <v>211</v>
      </c>
      <c r="P204" s="13" t="s">
        <v>769</v>
      </c>
      <c r="Q204" s="11" t="s">
        <v>770</v>
      </c>
      <c r="R204" s="11" t="s">
        <v>770</v>
      </c>
      <c r="S204" s="14">
        <v>0</v>
      </c>
      <c r="T204" s="20">
        <v>1</v>
      </c>
      <c r="U204" s="20"/>
      <c r="V204" s="8" t="s">
        <v>771</v>
      </c>
      <c r="W204" s="39"/>
      <c r="X204" s="15"/>
      <c r="Y204" s="15"/>
      <c r="Z204" s="15"/>
      <c r="AA204" s="15"/>
      <c r="AB204" s="435"/>
      <c r="AC204" s="15"/>
      <c r="AD204" s="15">
        <f t="shared" si="29"/>
        <v>0</v>
      </c>
      <c r="AE204" s="15">
        <v>40000000</v>
      </c>
      <c r="AF204" s="15"/>
      <c r="AG204" s="15"/>
      <c r="AH204" s="15"/>
      <c r="AI204" s="15"/>
      <c r="AJ204" s="15"/>
      <c r="AK204" s="15"/>
      <c r="AL204" s="15">
        <f t="shared" si="30"/>
        <v>40000000</v>
      </c>
      <c r="AM204" s="15">
        <v>325542700</v>
      </c>
      <c r="AN204" s="15"/>
      <c r="AO204" s="15"/>
      <c r="AP204" s="15"/>
      <c r="AQ204" s="15"/>
      <c r="AR204" s="15"/>
      <c r="AS204" s="15"/>
      <c r="AT204" s="15">
        <f t="shared" si="32"/>
        <v>325542700</v>
      </c>
      <c r="AU204" s="15">
        <v>100000000</v>
      </c>
      <c r="AV204" s="15"/>
      <c r="AW204" s="15"/>
      <c r="AX204" s="15"/>
      <c r="AY204" s="15"/>
      <c r="AZ204" s="15"/>
      <c r="BA204" s="15"/>
      <c r="BB204" s="15">
        <f t="shared" si="33"/>
        <v>100000000</v>
      </c>
      <c r="BC204" s="15"/>
      <c r="BD204" s="15"/>
      <c r="BE204" s="15"/>
      <c r="BF204" s="15"/>
      <c r="BG204" s="15"/>
      <c r="BH204" s="15"/>
      <c r="BI204" s="15"/>
      <c r="BJ204" s="15">
        <f t="shared" si="34"/>
        <v>0</v>
      </c>
      <c r="BK204" s="15">
        <f t="shared" si="36"/>
        <v>465542700</v>
      </c>
      <c r="BL204" s="15">
        <f t="shared" si="36"/>
        <v>0</v>
      </c>
      <c r="BM204" s="15">
        <f t="shared" si="36"/>
        <v>0</v>
      </c>
      <c r="BN204" s="15">
        <f t="shared" si="36"/>
        <v>0</v>
      </c>
      <c r="BO204" s="15">
        <f t="shared" si="36"/>
        <v>0</v>
      </c>
      <c r="BP204" s="15">
        <f t="shared" si="36"/>
        <v>0</v>
      </c>
      <c r="BQ204" s="15">
        <f t="shared" si="36"/>
        <v>0</v>
      </c>
      <c r="BR204" s="15">
        <f t="shared" si="35"/>
        <v>465542700</v>
      </c>
    </row>
    <row r="205" spans="1:70" ht="120" hidden="1" x14ac:dyDescent="0.25">
      <c r="A205" s="1">
        <v>201</v>
      </c>
      <c r="B205" s="61" t="s">
        <v>656</v>
      </c>
      <c r="C205" s="7" t="s">
        <v>763</v>
      </c>
      <c r="D205" s="8" t="s">
        <v>764</v>
      </c>
      <c r="E205" s="9" t="s">
        <v>765</v>
      </c>
      <c r="F205" s="8" t="s">
        <v>766</v>
      </c>
      <c r="G205" s="10" t="s">
        <v>767</v>
      </c>
      <c r="H205" s="11" t="s">
        <v>768</v>
      </c>
      <c r="I205" s="11" t="s">
        <v>772</v>
      </c>
      <c r="J205" s="11" t="s">
        <v>772</v>
      </c>
      <c r="K205" s="11"/>
      <c r="L205" s="7">
        <v>5.28</v>
      </c>
      <c r="M205" s="7">
        <v>6</v>
      </c>
      <c r="N205" s="7"/>
      <c r="O205" s="12">
        <v>212</v>
      </c>
      <c r="P205" s="13" t="s">
        <v>773</v>
      </c>
      <c r="Q205" s="8" t="s">
        <v>774</v>
      </c>
      <c r="R205" s="8" t="s">
        <v>774</v>
      </c>
      <c r="S205" s="14">
        <v>5</v>
      </c>
      <c r="T205" s="14">
        <v>8</v>
      </c>
      <c r="U205" s="14"/>
      <c r="V205" s="8" t="s">
        <v>771</v>
      </c>
      <c r="W205" s="39">
        <v>2382156600</v>
      </c>
      <c r="X205" s="15"/>
      <c r="Y205" s="15">
        <v>2650000000</v>
      </c>
      <c r="Z205" s="15"/>
      <c r="AA205" s="15"/>
      <c r="AB205" s="435"/>
      <c r="AC205" s="15"/>
      <c r="AD205" s="15">
        <f t="shared" si="29"/>
        <v>5032156600</v>
      </c>
      <c r="AE205" s="15">
        <v>2475000000</v>
      </c>
      <c r="AF205" s="15"/>
      <c r="AG205" s="15">
        <v>2906000000</v>
      </c>
      <c r="AH205" s="15"/>
      <c r="AI205" s="15"/>
      <c r="AJ205" s="15"/>
      <c r="AK205" s="15"/>
      <c r="AL205" s="15">
        <f t="shared" si="30"/>
        <v>5381000000</v>
      </c>
      <c r="AM205" s="15">
        <v>325542700</v>
      </c>
      <c r="AN205" s="15"/>
      <c r="AO205" s="15">
        <v>7000000000</v>
      </c>
      <c r="AP205" s="15"/>
      <c r="AQ205" s="15"/>
      <c r="AR205" s="15"/>
      <c r="AS205" s="15"/>
      <c r="AT205" s="15">
        <f t="shared" si="32"/>
        <v>7325542700</v>
      </c>
      <c r="AU205" s="15">
        <v>1528643400</v>
      </c>
      <c r="AV205" s="15"/>
      <c r="AW205" s="15">
        <v>3500000000</v>
      </c>
      <c r="AX205" s="15"/>
      <c r="AY205" s="15"/>
      <c r="AZ205" s="15"/>
      <c r="BA205" s="15"/>
      <c r="BB205" s="15">
        <f t="shared" si="33"/>
        <v>5028643400</v>
      </c>
      <c r="BC205" s="15">
        <v>1082000000</v>
      </c>
      <c r="BD205" s="15"/>
      <c r="BE205" s="15"/>
      <c r="BF205" s="15"/>
      <c r="BG205" s="15"/>
      <c r="BH205" s="15"/>
      <c r="BI205" s="15"/>
      <c r="BJ205" s="15">
        <f t="shared" si="34"/>
        <v>1082000000</v>
      </c>
      <c r="BK205" s="15">
        <f t="shared" si="36"/>
        <v>7793342700</v>
      </c>
      <c r="BL205" s="15">
        <f t="shared" si="36"/>
        <v>0</v>
      </c>
      <c r="BM205" s="15">
        <f t="shared" si="36"/>
        <v>16056000000</v>
      </c>
      <c r="BN205" s="15">
        <f t="shared" si="36"/>
        <v>0</v>
      </c>
      <c r="BO205" s="15">
        <f t="shared" si="36"/>
        <v>0</v>
      </c>
      <c r="BP205" s="15">
        <f t="shared" si="36"/>
        <v>0</v>
      </c>
      <c r="BQ205" s="15">
        <f t="shared" si="36"/>
        <v>0</v>
      </c>
      <c r="BR205" s="15">
        <f t="shared" si="35"/>
        <v>23849342700</v>
      </c>
    </row>
    <row r="206" spans="1:70" ht="255" hidden="1" x14ac:dyDescent="0.25">
      <c r="A206" s="1">
        <v>202</v>
      </c>
      <c r="B206" s="61" t="s">
        <v>656</v>
      </c>
      <c r="C206" s="7" t="s">
        <v>763</v>
      </c>
      <c r="D206" s="8" t="s">
        <v>764</v>
      </c>
      <c r="E206" s="9" t="s">
        <v>765</v>
      </c>
      <c r="F206" s="8" t="s">
        <v>766</v>
      </c>
      <c r="G206" s="10" t="s">
        <v>767</v>
      </c>
      <c r="H206" s="11" t="s">
        <v>768</v>
      </c>
      <c r="I206" s="11" t="s">
        <v>772</v>
      </c>
      <c r="J206" s="11" t="s">
        <v>772</v>
      </c>
      <c r="K206" s="11"/>
      <c r="L206" s="7">
        <v>5.28</v>
      </c>
      <c r="M206" s="7">
        <v>6</v>
      </c>
      <c r="N206" s="7"/>
      <c r="O206" s="12">
        <v>213</v>
      </c>
      <c r="P206" s="13" t="s">
        <v>775</v>
      </c>
      <c r="Q206" s="8" t="s">
        <v>776</v>
      </c>
      <c r="R206" s="30" t="s">
        <v>777</v>
      </c>
      <c r="S206" s="31" t="s">
        <v>72</v>
      </c>
      <c r="T206" s="31">
        <v>100</v>
      </c>
      <c r="U206" s="31" t="s">
        <v>778</v>
      </c>
      <c r="V206" s="8" t="s">
        <v>771</v>
      </c>
      <c r="W206" s="39">
        <v>150000000</v>
      </c>
      <c r="X206" s="15"/>
      <c r="Y206" s="15"/>
      <c r="Z206" s="15"/>
      <c r="AA206" s="15"/>
      <c r="AB206" s="435"/>
      <c r="AC206" s="15"/>
      <c r="AD206" s="15">
        <f t="shared" si="29"/>
        <v>150000000</v>
      </c>
      <c r="AE206" s="15">
        <v>60000000</v>
      </c>
      <c r="AF206" s="15"/>
      <c r="AG206" s="15"/>
      <c r="AH206" s="15"/>
      <c r="AI206" s="15"/>
      <c r="AJ206" s="15"/>
      <c r="AK206" s="15"/>
      <c r="AL206" s="15">
        <f t="shared" si="30"/>
        <v>60000000</v>
      </c>
      <c r="AM206" s="15">
        <v>325542700</v>
      </c>
      <c r="AN206" s="15"/>
      <c r="AO206" s="15"/>
      <c r="AP206" s="15"/>
      <c r="AQ206" s="15"/>
      <c r="AR206" s="15"/>
      <c r="AS206" s="15"/>
      <c r="AT206" s="15">
        <f t="shared" si="32"/>
        <v>325542700</v>
      </c>
      <c r="AU206" s="15">
        <v>100000000</v>
      </c>
      <c r="AV206" s="15"/>
      <c r="AW206" s="15"/>
      <c r="AX206" s="15"/>
      <c r="AY206" s="15"/>
      <c r="AZ206" s="15"/>
      <c r="BA206" s="15"/>
      <c r="BB206" s="15">
        <f t="shared" si="33"/>
        <v>100000000</v>
      </c>
      <c r="BC206" s="15">
        <v>100000000</v>
      </c>
      <c r="BD206" s="15"/>
      <c r="BE206" s="15"/>
      <c r="BF206" s="15"/>
      <c r="BG206" s="15"/>
      <c r="BH206" s="15"/>
      <c r="BI206" s="15"/>
      <c r="BJ206" s="15">
        <f t="shared" si="34"/>
        <v>100000000</v>
      </c>
      <c r="BK206" s="15">
        <f t="shared" si="36"/>
        <v>735542700</v>
      </c>
      <c r="BL206" s="15">
        <f t="shared" si="36"/>
        <v>0</v>
      </c>
      <c r="BM206" s="15">
        <f t="shared" si="36"/>
        <v>0</v>
      </c>
      <c r="BN206" s="15">
        <f t="shared" si="36"/>
        <v>0</v>
      </c>
      <c r="BO206" s="15">
        <f t="shared" si="36"/>
        <v>0</v>
      </c>
      <c r="BP206" s="15">
        <f t="shared" si="36"/>
        <v>0</v>
      </c>
      <c r="BQ206" s="15">
        <f t="shared" si="36"/>
        <v>0</v>
      </c>
      <c r="BR206" s="15">
        <f t="shared" si="35"/>
        <v>735542700</v>
      </c>
    </row>
    <row r="207" spans="1:70" ht="409.5" hidden="1" x14ac:dyDescent="0.25">
      <c r="A207" s="1">
        <v>203</v>
      </c>
      <c r="B207" s="61" t="s">
        <v>656</v>
      </c>
      <c r="C207" s="7" t="s">
        <v>763</v>
      </c>
      <c r="D207" s="8" t="s">
        <v>764</v>
      </c>
      <c r="E207" s="9" t="s">
        <v>765</v>
      </c>
      <c r="F207" s="8" t="s">
        <v>766</v>
      </c>
      <c r="G207" s="10" t="s">
        <v>767</v>
      </c>
      <c r="H207" s="11" t="s">
        <v>768</v>
      </c>
      <c r="I207" s="11" t="s">
        <v>772</v>
      </c>
      <c r="J207" s="11" t="s">
        <v>772</v>
      </c>
      <c r="K207" s="11"/>
      <c r="L207" s="7">
        <v>5.28</v>
      </c>
      <c r="M207" s="7">
        <v>6</v>
      </c>
      <c r="N207" s="7"/>
      <c r="O207" s="12">
        <v>214</v>
      </c>
      <c r="P207" s="13" t="s">
        <v>779</v>
      </c>
      <c r="Q207" s="8" t="s">
        <v>780</v>
      </c>
      <c r="R207" s="30" t="s">
        <v>781</v>
      </c>
      <c r="S207" s="31"/>
      <c r="T207" s="31">
        <v>6</v>
      </c>
      <c r="U207" s="31" t="s">
        <v>782</v>
      </c>
      <c r="V207" s="8" t="s">
        <v>771</v>
      </c>
      <c r="W207" s="39">
        <v>128710388</v>
      </c>
      <c r="X207" s="15"/>
      <c r="Y207" s="15"/>
      <c r="Z207" s="15"/>
      <c r="AA207" s="15"/>
      <c r="AB207" s="435"/>
      <c r="AC207" s="15"/>
      <c r="AD207" s="15">
        <f t="shared" si="29"/>
        <v>128710388</v>
      </c>
      <c r="AE207" s="15">
        <v>30000000</v>
      </c>
      <c r="AF207" s="15"/>
      <c r="AG207" s="15"/>
      <c r="AH207" s="15"/>
      <c r="AI207" s="15"/>
      <c r="AJ207" s="15"/>
      <c r="AK207" s="15"/>
      <c r="AL207" s="15">
        <f t="shared" si="30"/>
        <v>30000000</v>
      </c>
      <c r="AM207" s="15">
        <v>325542700</v>
      </c>
      <c r="AN207" s="15"/>
      <c r="AO207" s="15"/>
      <c r="AP207" s="15"/>
      <c r="AQ207" s="15"/>
      <c r="AR207" s="15"/>
      <c r="AS207" s="15"/>
      <c r="AT207" s="15">
        <f t="shared" si="32"/>
        <v>325542700</v>
      </c>
      <c r="AU207" s="15">
        <v>100000000</v>
      </c>
      <c r="AV207" s="15"/>
      <c r="AW207" s="15"/>
      <c r="AX207" s="15"/>
      <c r="AY207" s="15"/>
      <c r="AZ207" s="15"/>
      <c r="BA207" s="15"/>
      <c r="BB207" s="15">
        <f t="shared" si="33"/>
        <v>100000000</v>
      </c>
      <c r="BC207" s="15">
        <v>50000000</v>
      </c>
      <c r="BD207" s="15"/>
      <c r="BE207" s="15"/>
      <c r="BF207" s="15"/>
      <c r="BG207" s="15"/>
      <c r="BH207" s="15"/>
      <c r="BI207" s="15"/>
      <c r="BJ207" s="15">
        <f t="shared" si="34"/>
        <v>50000000</v>
      </c>
      <c r="BK207" s="15">
        <f t="shared" si="36"/>
        <v>634253088</v>
      </c>
      <c r="BL207" s="15">
        <f t="shared" si="36"/>
        <v>0</v>
      </c>
      <c r="BM207" s="15">
        <f t="shared" si="36"/>
        <v>0</v>
      </c>
      <c r="BN207" s="15">
        <f t="shared" si="36"/>
        <v>0</v>
      </c>
      <c r="BO207" s="15">
        <f t="shared" si="36"/>
        <v>0</v>
      </c>
      <c r="BP207" s="15">
        <f t="shared" si="36"/>
        <v>0</v>
      </c>
      <c r="BQ207" s="15">
        <f t="shared" si="36"/>
        <v>0</v>
      </c>
      <c r="BR207" s="15">
        <f t="shared" si="35"/>
        <v>634253088</v>
      </c>
    </row>
    <row r="208" spans="1:70" ht="105" hidden="1" x14ac:dyDescent="0.25">
      <c r="A208" s="1">
        <v>204</v>
      </c>
      <c r="B208" s="61" t="s">
        <v>656</v>
      </c>
      <c r="C208" s="7" t="s">
        <v>763</v>
      </c>
      <c r="D208" s="8" t="s">
        <v>764</v>
      </c>
      <c r="E208" s="9" t="s">
        <v>765</v>
      </c>
      <c r="F208" s="8" t="s">
        <v>766</v>
      </c>
      <c r="G208" s="10" t="s">
        <v>767</v>
      </c>
      <c r="H208" s="11" t="s">
        <v>768</v>
      </c>
      <c r="I208" s="11" t="s">
        <v>772</v>
      </c>
      <c r="J208" s="11" t="s">
        <v>772</v>
      </c>
      <c r="K208" s="11"/>
      <c r="L208" s="7">
        <v>5.28</v>
      </c>
      <c r="M208" s="7">
        <v>6</v>
      </c>
      <c r="N208" s="7"/>
      <c r="O208" s="12">
        <v>215</v>
      </c>
      <c r="P208" s="13" t="s">
        <v>783</v>
      </c>
      <c r="Q208" s="11" t="s">
        <v>784</v>
      </c>
      <c r="R208" s="11" t="s">
        <v>784</v>
      </c>
      <c r="S208" s="14">
        <v>1</v>
      </c>
      <c r="T208" s="14" t="s">
        <v>785</v>
      </c>
      <c r="U208" s="14"/>
      <c r="V208" s="8" t="s">
        <v>771</v>
      </c>
      <c r="W208" s="39"/>
      <c r="X208" s="15"/>
      <c r="Y208" s="15"/>
      <c r="Z208" s="15"/>
      <c r="AA208" s="15"/>
      <c r="AB208" s="435"/>
      <c r="AC208" s="15"/>
      <c r="AD208" s="15">
        <f t="shared" si="29"/>
        <v>0</v>
      </c>
      <c r="AE208" s="15">
        <v>40000000</v>
      </c>
      <c r="AF208" s="15"/>
      <c r="AG208" s="15"/>
      <c r="AH208" s="15"/>
      <c r="AI208" s="15"/>
      <c r="AJ208" s="15"/>
      <c r="AK208" s="15"/>
      <c r="AL208" s="15">
        <f t="shared" si="30"/>
        <v>40000000</v>
      </c>
      <c r="AM208" s="15">
        <v>325542700</v>
      </c>
      <c r="AN208" s="15"/>
      <c r="AO208" s="15"/>
      <c r="AP208" s="15"/>
      <c r="AQ208" s="15"/>
      <c r="AR208" s="15"/>
      <c r="AS208" s="15"/>
      <c r="AT208" s="15">
        <f t="shared" si="32"/>
        <v>325542700</v>
      </c>
      <c r="AU208" s="15">
        <v>50000000</v>
      </c>
      <c r="AV208" s="15"/>
      <c r="AW208" s="15"/>
      <c r="AX208" s="15"/>
      <c r="AY208" s="15"/>
      <c r="AZ208" s="15"/>
      <c r="BA208" s="15"/>
      <c r="BB208" s="15">
        <f t="shared" si="33"/>
        <v>50000000</v>
      </c>
      <c r="BC208" s="15"/>
      <c r="BD208" s="15"/>
      <c r="BE208" s="15"/>
      <c r="BF208" s="15"/>
      <c r="BG208" s="15"/>
      <c r="BH208" s="15"/>
      <c r="BI208" s="15"/>
      <c r="BJ208" s="15">
        <f t="shared" si="34"/>
        <v>0</v>
      </c>
      <c r="BK208" s="15">
        <f t="shared" si="36"/>
        <v>415542700</v>
      </c>
      <c r="BL208" s="15">
        <f t="shared" si="36"/>
        <v>0</v>
      </c>
      <c r="BM208" s="15">
        <f t="shared" si="36"/>
        <v>0</v>
      </c>
      <c r="BN208" s="15">
        <f t="shared" si="36"/>
        <v>0</v>
      </c>
      <c r="BO208" s="15">
        <f t="shared" si="36"/>
        <v>0</v>
      </c>
      <c r="BP208" s="15">
        <f t="shared" si="36"/>
        <v>0</v>
      </c>
      <c r="BQ208" s="15">
        <f t="shared" si="36"/>
        <v>0</v>
      </c>
      <c r="BR208" s="15">
        <f t="shared" si="35"/>
        <v>415542700</v>
      </c>
    </row>
    <row r="209" spans="1:70" ht="210" hidden="1" x14ac:dyDescent="0.25">
      <c r="A209" s="1">
        <v>205</v>
      </c>
      <c r="B209" s="61" t="s">
        <v>656</v>
      </c>
      <c r="C209" s="7" t="s">
        <v>763</v>
      </c>
      <c r="D209" s="8" t="s">
        <v>764</v>
      </c>
      <c r="E209" s="9" t="s">
        <v>765</v>
      </c>
      <c r="F209" s="8" t="s">
        <v>766</v>
      </c>
      <c r="G209" s="10" t="s">
        <v>767</v>
      </c>
      <c r="H209" s="11" t="s">
        <v>768</v>
      </c>
      <c r="I209" s="11" t="s">
        <v>772</v>
      </c>
      <c r="J209" s="11" t="s">
        <v>772</v>
      </c>
      <c r="K209" s="11"/>
      <c r="L209" s="7">
        <v>5.28</v>
      </c>
      <c r="M209" s="7">
        <v>6</v>
      </c>
      <c r="N209" s="7"/>
      <c r="O209" s="12">
        <v>216</v>
      </c>
      <c r="P209" s="13" t="s">
        <v>786</v>
      </c>
      <c r="Q209" s="8" t="s">
        <v>787</v>
      </c>
      <c r="R209" s="30" t="s">
        <v>788</v>
      </c>
      <c r="S209" s="31"/>
      <c r="T209" s="35">
        <v>1</v>
      </c>
      <c r="U209" s="35" t="s">
        <v>789</v>
      </c>
      <c r="V209" s="8" t="s">
        <v>771</v>
      </c>
      <c r="W209" s="39">
        <v>231668000</v>
      </c>
      <c r="X209" s="15"/>
      <c r="Y209" s="15"/>
      <c r="Z209" s="15"/>
      <c r="AA209" s="15"/>
      <c r="AB209" s="435"/>
      <c r="AC209" s="15"/>
      <c r="AD209" s="15">
        <f t="shared" si="29"/>
        <v>231668000</v>
      </c>
      <c r="AE209" s="15">
        <v>30000000</v>
      </c>
      <c r="AF209" s="15"/>
      <c r="AG209" s="15"/>
      <c r="AH209" s="15"/>
      <c r="AI209" s="15"/>
      <c r="AJ209" s="15"/>
      <c r="AK209" s="15"/>
      <c r="AL209" s="15">
        <f t="shared" si="30"/>
        <v>30000000</v>
      </c>
      <c r="AM209" s="15">
        <v>325542700</v>
      </c>
      <c r="AN209" s="15"/>
      <c r="AO209" s="15"/>
      <c r="AP209" s="15"/>
      <c r="AQ209" s="15"/>
      <c r="AR209" s="15"/>
      <c r="AS209" s="15"/>
      <c r="AT209" s="15">
        <f t="shared" si="32"/>
        <v>325542700</v>
      </c>
      <c r="AU209" s="15">
        <v>100000000</v>
      </c>
      <c r="AV209" s="15"/>
      <c r="AW209" s="15"/>
      <c r="AX209" s="15"/>
      <c r="AY209" s="15"/>
      <c r="AZ209" s="15"/>
      <c r="BA209" s="15"/>
      <c r="BB209" s="15">
        <f t="shared" si="33"/>
        <v>100000000</v>
      </c>
      <c r="BC209" s="15">
        <v>100000000</v>
      </c>
      <c r="BD209" s="15"/>
      <c r="BE209" s="15"/>
      <c r="BF209" s="15"/>
      <c r="BG209" s="15"/>
      <c r="BH209" s="15"/>
      <c r="BI209" s="15"/>
      <c r="BJ209" s="15">
        <f t="shared" si="34"/>
        <v>100000000</v>
      </c>
      <c r="BK209" s="15">
        <f t="shared" si="36"/>
        <v>787210700</v>
      </c>
      <c r="BL209" s="15">
        <f t="shared" si="36"/>
        <v>0</v>
      </c>
      <c r="BM209" s="15">
        <f t="shared" si="36"/>
        <v>0</v>
      </c>
      <c r="BN209" s="15">
        <f t="shared" si="36"/>
        <v>0</v>
      </c>
      <c r="BO209" s="15">
        <f t="shared" si="36"/>
        <v>0</v>
      </c>
      <c r="BP209" s="15">
        <f t="shared" si="36"/>
        <v>0</v>
      </c>
      <c r="BQ209" s="15">
        <f t="shared" si="36"/>
        <v>0</v>
      </c>
      <c r="BR209" s="15">
        <f t="shared" si="35"/>
        <v>787210700</v>
      </c>
    </row>
    <row r="210" spans="1:70" ht="120" hidden="1" x14ac:dyDescent="0.25">
      <c r="A210" s="1">
        <v>206</v>
      </c>
      <c r="B210" s="61" t="s">
        <v>656</v>
      </c>
      <c r="C210" s="7" t="s">
        <v>741</v>
      </c>
      <c r="D210" s="8" t="s">
        <v>742</v>
      </c>
      <c r="E210" s="9" t="s">
        <v>743</v>
      </c>
      <c r="F210" s="8" t="s">
        <v>744</v>
      </c>
      <c r="G210" s="7">
        <v>1000</v>
      </c>
      <c r="H210" s="11" t="s">
        <v>551</v>
      </c>
      <c r="I210" s="11" t="s">
        <v>790</v>
      </c>
      <c r="J210" s="11" t="s">
        <v>790</v>
      </c>
      <c r="K210" s="11"/>
      <c r="L210" s="7">
        <v>69.95</v>
      </c>
      <c r="M210" s="7">
        <v>71.95</v>
      </c>
      <c r="N210" s="7"/>
      <c r="O210" s="12">
        <v>217</v>
      </c>
      <c r="P210" s="13" t="s">
        <v>791</v>
      </c>
      <c r="Q210" s="11" t="s">
        <v>792</v>
      </c>
      <c r="R210" s="11" t="s">
        <v>792</v>
      </c>
      <c r="S210" s="14">
        <v>0</v>
      </c>
      <c r="T210" s="14">
        <v>2</v>
      </c>
      <c r="U210" s="14"/>
      <c r="V210" s="8" t="s">
        <v>749</v>
      </c>
      <c r="W210" s="39">
        <v>45574601</v>
      </c>
      <c r="X210" s="15"/>
      <c r="Y210" s="15"/>
      <c r="Z210" s="15"/>
      <c r="AA210" s="15"/>
      <c r="AB210" s="435"/>
      <c r="AC210" s="15"/>
      <c r="AD210" s="15">
        <f t="shared" si="29"/>
        <v>45574601</v>
      </c>
      <c r="AE210" s="15">
        <v>150000000</v>
      </c>
      <c r="AF210" s="15"/>
      <c r="AG210" s="15"/>
      <c r="AH210" s="15"/>
      <c r="AI210" s="15"/>
      <c r="AJ210" s="15">
        <v>2218862102</v>
      </c>
      <c r="AK210" s="15"/>
      <c r="AL210" s="15">
        <f t="shared" si="30"/>
        <v>2368862102</v>
      </c>
      <c r="AM210" s="15">
        <v>325542700</v>
      </c>
      <c r="AN210" s="15"/>
      <c r="AO210" s="15"/>
      <c r="AP210" s="15"/>
      <c r="AQ210" s="15"/>
      <c r="AR210" s="15">
        <v>3000000000</v>
      </c>
      <c r="AS210" s="15"/>
      <c r="AT210" s="15">
        <f t="shared" si="32"/>
        <v>3325542700</v>
      </c>
      <c r="AU210" s="15">
        <v>100000000</v>
      </c>
      <c r="AV210" s="15"/>
      <c r="AW210" s="15"/>
      <c r="AX210" s="15"/>
      <c r="AY210" s="15"/>
      <c r="AZ210" s="15">
        <v>2500000000</v>
      </c>
      <c r="BA210" s="15"/>
      <c r="BB210" s="15">
        <f t="shared" si="33"/>
        <v>2600000000</v>
      </c>
      <c r="BC210" s="15"/>
      <c r="BD210" s="15"/>
      <c r="BE210" s="15"/>
      <c r="BF210" s="15"/>
      <c r="BG210" s="15"/>
      <c r="BH210" s="15"/>
      <c r="BI210" s="15"/>
      <c r="BJ210" s="15">
        <f t="shared" si="34"/>
        <v>0</v>
      </c>
      <c r="BK210" s="15">
        <f t="shared" si="36"/>
        <v>621117301</v>
      </c>
      <c r="BL210" s="15">
        <f t="shared" si="36"/>
        <v>0</v>
      </c>
      <c r="BM210" s="15">
        <f t="shared" si="36"/>
        <v>0</v>
      </c>
      <c r="BN210" s="15">
        <f t="shared" si="36"/>
        <v>0</v>
      </c>
      <c r="BO210" s="15">
        <f t="shared" si="36"/>
        <v>0</v>
      </c>
      <c r="BP210" s="15">
        <f t="shared" si="36"/>
        <v>7718862102</v>
      </c>
      <c r="BQ210" s="15">
        <f t="shared" si="36"/>
        <v>0</v>
      </c>
      <c r="BR210" s="15">
        <f t="shared" si="35"/>
        <v>8339979403</v>
      </c>
    </row>
    <row r="211" spans="1:70" ht="120" hidden="1" x14ac:dyDescent="0.25">
      <c r="A211" s="1">
        <v>207</v>
      </c>
      <c r="B211" s="61" t="s">
        <v>656</v>
      </c>
      <c r="C211" s="7" t="s">
        <v>741</v>
      </c>
      <c r="D211" s="8" t="s">
        <v>742</v>
      </c>
      <c r="E211" s="9" t="s">
        <v>755</v>
      </c>
      <c r="F211" s="8" t="s">
        <v>756</v>
      </c>
      <c r="G211" s="7">
        <v>1000</v>
      </c>
      <c r="H211" s="11" t="s">
        <v>551</v>
      </c>
      <c r="I211" s="11" t="s">
        <v>790</v>
      </c>
      <c r="J211" s="11" t="s">
        <v>790</v>
      </c>
      <c r="K211" s="11"/>
      <c r="L211" s="7">
        <v>69.95</v>
      </c>
      <c r="M211" s="7">
        <v>71.95</v>
      </c>
      <c r="N211" s="7"/>
      <c r="O211" s="12">
        <v>218</v>
      </c>
      <c r="P211" s="13" t="s">
        <v>793</v>
      </c>
      <c r="Q211" s="11" t="s">
        <v>794</v>
      </c>
      <c r="R211" s="11" t="s">
        <v>794</v>
      </c>
      <c r="S211" s="14">
        <v>110</v>
      </c>
      <c r="T211" s="14" t="s">
        <v>795</v>
      </c>
      <c r="U211" s="14"/>
      <c r="V211" s="8" t="s">
        <v>749</v>
      </c>
      <c r="W211" s="39">
        <v>200000000</v>
      </c>
      <c r="X211" s="15"/>
      <c r="Y211" s="15"/>
      <c r="Z211" s="15"/>
      <c r="AA211" s="15"/>
      <c r="AB211" s="435">
        <v>3004590087</v>
      </c>
      <c r="AC211" s="15"/>
      <c r="AD211" s="15">
        <f t="shared" si="29"/>
        <v>3204590087</v>
      </c>
      <c r="AE211" s="15">
        <v>150000000</v>
      </c>
      <c r="AF211" s="15"/>
      <c r="AG211" s="15"/>
      <c r="AH211" s="15"/>
      <c r="AI211" s="15"/>
      <c r="AJ211" s="15">
        <v>3004590087</v>
      </c>
      <c r="AK211" s="15"/>
      <c r="AL211" s="15">
        <f t="shared" si="30"/>
        <v>3154590087</v>
      </c>
      <c r="AM211" s="15">
        <v>325542700</v>
      </c>
      <c r="AN211" s="15"/>
      <c r="AO211" s="15"/>
      <c r="AP211" s="15"/>
      <c r="AQ211" s="15"/>
      <c r="AR211" s="15">
        <v>2600000000</v>
      </c>
      <c r="AS211" s="15"/>
      <c r="AT211" s="15">
        <f t="shared" si="32"/>
        <v>2925542700</v>
      </c>
      <c r="AU211" s="15">
        <v>75000000</v>
      </c>
      <c r="AV211" s="15"/>
      <c r="AW211" s="15"/>
      <c r="AX211" s="15"/>
      <c r="AY211" s="15"/>
      <c r="AZ211" s="15">
        <v>2200000000</v>
      </c>
      <c r="BA211" s="15"/>
      <c r="BB211" s="15">
        <f t="shared" si="33"/>
        <v>2275000000</v>
      </c>
      <c r="BC211" s="15">
        <v>200000000</v>
      </c>
      <c r="BD211" s="15"/>
      <c r="BE211" s="15"/>
      <c r="BF211" s="15"/>
      <c r="BG211" s="15"/>
      <c r="BH211" s="15"/>
      <c r="BI211" s="15"/>
      <c r="BJ211" s="15">
        <f t="shared" si="34"/>
        <v>200000000</v>
      </c>
      <c r="BK211" s="15">
        <f t="shared" si="36"/>
        <v>950542700</v>
      </c>
      <c r="BL211" s="15">
        <f t="shared" si="36"/>
        <v>0</v>
      </c>
      <c r="BM211" s="15">
        <f t="shared" si="36"/>
        <v>0</v>
      </c>
      <c r="BN211" s="15">
        <f t="shared" si="36"/>
        <v>0</v>
      </c>
      <c r="BO211" s="15">
        <f t="shared" si="36"/>
        <v>0</v>
      </c>
      <c r="BP211" s="15">
        <f t="shared" si="36"/>
        <v>10809180174</v>
      </c>
      <c r="BQ211" s="15">
        <f t="shared" si="36"/>
        <v>0</v>
      </c>
      <c r="BR211" s="15">
        <f t="shared" si="35"/>
        <v>11759722874</v>
      </c>
    </row>
    <row r="212" spans="1:70" ht="120" hidden="1" x14ac:dyDescent="0.25">
      <c r="A212" s="1">
        <v>208</v>
      </c>
      <c r="B212" s="61" t="s">
        <v>656</v>
      </c>
      <c r="C212" s="7" t="s">
        <v>741</v>
      </c>
      <c r="D212" s="8" t="s">
        <v>742</v>
      </c>
      <c r="E212" s="9" t="s">
        <v>796</v>
      </c>
      <c r="F212" s="8" t="s">
        <v>797</v>
      </c>
      <c r="G212" s="7">
        <v>1000</v>
      </c>
      <c r="H212" s="11" t="s">
        <v>551</v>
      </c>
      <c r="I212" s="11" t="s">
        <v>790</v>
      </c>
      <c r="J212" s="11" t="s">
        <v>790</v>
      </c>
      <c r="K212" s="11"/>
      <c r="L212" s="7">
        <v>69.95</v>
      </c>
      <c r="M212" s="7">
        <v>71.95</v>
      </c>
      <c r="N212" s="7"/>
      <c r="O212" s="12">
        <v>219</v>
      </c>
      <c r="P212" s="13" t="s">
        <v>798</v>
      </c>
      <c r="Q212" s="11" t="s">
        <v>799</v>
      </c>
      <c r="R212" s="11" t="s">
        <v>799</v>
      </c>
      <c r="S212" s="14">
        <v>0</v>
      </c>
      <c r="T212" s="14">
        <v>2</v>
      </c>
      <c r="U212" s="14"/>
      <c r="V212" s="8" t="s">
        <v>749</v>
      </c>
      <c r="W212" s="39">
        <v>200000000</v>
      </c>
      <c r="X212" s="15"/>
      <c r="Y212" s="15"/>
      <c r="Z212" s="15"/>
      <c r="AA212" s="15"/>
      <c r="AB212" s="435"/>
      <c r="AC212" s="15"/>
      <c r="AD212" s="15">
        <f t="shared" si="29"/>
        <v>200000000</v>
      </c>
      <c r="AE212" s="15"/>
      <c r="AF212" s="15"/>
      <c r="AG212" s="15"/>
      <c r="AH212" s="15"/>
      <c r="AI212" s="15"/>
      <c r="AJ212" s="15"/>
      <c r="AK212" s="15"/>
      <c r="AL212" s="15">
        <f t="shared" si="30"/>
        <v>0</v>
      </c>
      <c r="AM212" s="15">
        <v>325542700</v>
      </c>
      <c r="AN212" s="15"/>
      <c r="AO212" s="15"/>
      <c r="AP212" s="15"/>
      <c r="AQ212" s="15"/>
      <c r="AR212" s="15">
        <v>1300000000</v>
      </c>
      <c r="AS212" s="15"/>
      <c r="AT212" s="15">
        <f t="shared" si="32"/>
        <v>1625542700</v>
      </c>
      <c r="AU212" s="15"/>
      <c r="AV212" s="15"/>
      <c r="AW212" s="15"/>
      <c r="AX212" s="15"/>
      <c r="AY212" s="15"/>
      <c r="AZ212" s="15"/>
      <c r="BA212" s="15"/>
      <c r="BB212" s="15">
        <f t="shared" si="33"/>
        <v>0</v>
      </c>
      <c r="BC212" s="15"/>
      <c r="BD212" s="15"/>
      <c r="BE212" s="15"/>
      <c r="BF212" s="15"/>
      <c r="BG212" s="15"/>
      <c r="BH212" s="15"/>
      <c r="BI212" s="15"/>
      <c r="BJ212" s="15">
        <f t="shared" si="34"/>
        <v>0</v>
      </c>
      <c r="BK212" s="15">
        <f t="shared" si="36"/>
        <v>525542700</v>
      </c>
      <c r="BL212" s="15">
        <f t="shared" si="36"/>
        <v>0</v>
      </c>
      <c r="BM212" s="15">
        <f t="shared" si="36"/>
        <v>0</v>
      </c>
      <c r="BN212" s="15">
        <f t="shared" si="36"/>
        <v>0</v>
      </c>
      <c r="BO212" s="15">
        <f t="shared" si="36"/>
        <v>0</v>
      </c>
      <c r="BP212" s="15">
        <f t="shared" si="36"/>
        <v>1300000000</v>
      </c>
      <c r="BQ212" s="15">
        <f t="shared" si="36"/>
        <v>0</v>
      </c>
      <c r="BR212" s="15">
        <f t="shared" si="35"/>
        <v>1825542700</v>
      </c>
    </row>
    <row r="213" spans="1:70" ht="120" hidden="1" x14ac:dyDescent="0.25">
      <c r="A213" s="1">
        <v>209</v>
      </c>
      <c r="B213" s="61" t="s">
        <v>656</v>
      </c>
      <c r="C213" s="7" t="s">
        <v>741</v>
      </c>
      <c r="D213" s="8" t="s">
        <v>742</v>
      </c>
      <c r="E213" s="9" t="s">
        <v>796</v>
      </c>
      <c r="F213" s="8" t="s">
        <v>797</v>
      </c>
      <c r="G213" s="7">
        <v>1000</v>
      </c>
      <c r="H213" s="11" t="s">
        <v>551</v>
      </c>
      <c r="I213" s="11" t="s">
        <v>790</v>
      </c>
      <c r="J213" s="11" t="s">
        <v>790</v>
      </c>
      <c r="K213" s="11"/>
      <c r="L213" s="7">
        <v>69.95</v>
      </c>
      <c r="M213" s="7">
        <v>71.95</v>
      </c>
      <c r="N213" s="7"/>
      <c r="O213" s="12">
        <v>220</v>
      </c>
      <c r="P213" s="13" t="s">
        <v>800</v>
      </c>
      <c r="Q213" s="11" t="s">
        <v>801</v>
      </c>
      <c r="R213" s="11" t="s">
        <v>801</v>
      </c>
      <c r="S213" s="20">
        <v>1</v>
      </c>
      <c r="T213" s="20">
        <v>1</v>
      </c>
      <c r="U213" s="20"/>
      <c r="V213" s="8" t="s">
        <v>749</v>
      </c>
      <c r="W213" s="39">
        <v>100000000</v>
      </c>
      <c r="X213" s="15"/>
      <c r="Y213" s="15"/>
      <c r="Z213" s="15"/>
      <c r="AA213" s="15"/>
      <c r="AB213" s="435"/>
      <c r="AC213" s="15"/>
      <c r="AD213" s="15">
        <f t="shared" si="29"/>
        <v>100000000</v>
      </c>
      <c r="AE213" s="15"/>
      <c r="AF213" s="15"/>
      <c r="AG213" s="15"/>
      <c r="AH213" s="15"/>
      <c r="AI213" s="15"/>
      <c r="AJ213" s="15"/>
      <c r="AK213" s="15"/>
      <c r="AL213" s="15">
        <f t="shared" si="30"/>
        <v>0</v>
      </c>
      <c r="AM213" s="15">
        <v>325542700</v>
      </c>
      <c r="AN213" s="15"/>
      <c r="AO213" s="15"/>
      <c r="AP213" s="15"/>
      <c r="AQ213" s="15"/>
      <c r="AR213" s="15">
        <v>600000000</v>
      </c>
      <c r="AS213" s="15"/>
      <c r="AT213" s="15">
        <f t="shared" si="32"/>
        <v>925542700</v>
      </c>
      <c r="AU213" s="15"/>
      <c r="AV213" s="15"/>
      <c r="AW213" s="15"/>
      <c r="AX213" s="15"/>
      <c r="AY213" s="15"/>
      <c r="AZ213" s="15"/>
      <c r="BA213" s="15"/>
      <c r="BB213" s="15">
        <f t="shared" si="33"/>
        <v>0</v>
      </c>
      <c r="BC213" s="15"/>
      <c r="BD213" s="15"/>
      <c r="BE213" s="15"/>
      <c r="BF213" s="15"/>
      <c r="BG213" s="15"/>
      <c r="BH213" s="15"/>
      <c r="BI213" s="15"/>
      <c r="BJ213" s="15">
        <f t="shared" si="34"/>
        <v>0</v>
      </c>
      <c r="BK213" s="15">
        <f t="shared" si="36"/>
        <v>425542700</v>
      </c>
      <c r="BL213" s="15">
        <f t="shared" si="36"/>
        <v>0</v>
      </c>
      <c r="BM213" s="15">
        <f t="shared" si="36"/>
        <v>0</v>
      </c>
      <c r="BN213" s="15">
        <f t="shared" si="36"/>
        <v>0</v>
      </c>
      <c r="BO213" s="15">
        <f t="shared" si="36"/>
        <v>0</v>
      </c>
      <c r="BP213" s="15">
        <f t="shared" si="36"/>
        <v>600000000</v>
      </c>
      <c r="BQ213" s="15">
        <f t="shared" si="36"/>
        <v>0</v>
      </c>
      <c r="BR213" s="15">
        <f t="shared" si="35"/>
        <v>1025542700</v>
      </c>
    </row>
    <row r="214" spans="1:70" ht="120" hidden="1" x14ac:dyDescent="0.25">
      <c r="A214" s="1">
        <v>210</v>
      </c>
      <c r="B214" s="61" t="s">
        <v>656</v>
      </c>
      <c r="C214" s="7" t="s">
        <v>741</v>
      </c>
      <c r="D214" s="8" t="s">
        <v>742</v>
      </c>
      <c r="E214" s="9" t="s">
        <v>750</v>
      </c>
      <c r="F214" s="8" t="s">
        <v>751</v>
      </c>
      <c r="G214" s="7">
        <v>1000</v>
      </c>
      <c r="H214" s="11" t="s">
        <v>551</v>
      </c>
      <c r="I214" s="11" t="s">
        <v>790</v>
      </c>
      <c r="J214" s="11" t="s">
        <v>790</v>
      </c>
      <c r="K214" s="11"/>
      <c r="L214" s="7">
        <v>69.95</v>
      </c>
      <c r="M214" s="7">
        <v>71.95</v>
      </c>
      <c r="N214" s="7"/>
      <c r="O214" s="12">
        <v>221</v>
      </c>
      <c r="P214" s="13" t="s">
        <v>802</v>
      </c>
      <c r="Q214" s="11" t="s">
        <v>803</v>
      </c>
      <c r="R214" s="11" t="s">
        <v>803</v>
      </c>
      <c r="S214" s="14">
        <v>0</v>
      </c>
      <c r="T214" s="14">
        <v>8</v>
      </c>
      <c r="U214" s="14"/>
      <c r="V214" s="8" t="s">
        <v>749</v>
      </c>
      <c r="W214" s="39">
        <v>77776068</v>
      </c>
      <c r="X214" s="15"/>
      <c r="Y214" s="15"/>
      <c r="Z214" s="15"/>
      <c r="AA214" s="15"/>
      <c r="AB214" s="435">
        <v>3000000000</v>
      </c>
      <c r="AC214" s="15"/>
      <c r="AD214" s="15">
        <f t="shared" si="29"/>
        <v>3077776068</v>
      </c>
      <c r="AE214" s="15">
        <v>50000000</v>
      </c>
      <c r="AF214" s="15"/>
      <c r="AG214" s="15"/>
      <c r="AH214" s="15"/>
      <c r="AI214" s="15"/>
      <c r="AJ214" s="15">
        <v>3000000000</v>
      </c>
      <c r="AK214" s="15"/>
      <c r="AL214" s="15">
        <f t="shared" si="30"/>
        <v>3050000000</v>
      </c>
      <c r="AM214" s="15">
        <v>325542700</v>
      </c>
      <c r="AN214" s="15"/>
      <c r="AO214" s="15"/>
      <c r="AP214" s="15"/>
      <c r="AQ214" s="15"/>
      <c r="AR214" s="15"/>
      <c r="AS214" s="15"/>
      <c r="AT214" s="15">
        <f t="shared" si="32"/>
        <v>325542700</v>
      </c>
      <c r="AU214" s="15">
        <v>30000000</v>
      </c>
      <c r="AV214" s="15"/>
      <c r="AW214" s="15"/>
      <c r="AX214" s="15"/>
      <c r="AY214" s="15"/>
      <c r="AZ214" s="15">
        <v>1100000000</v>
      </c>
      <c r="BA214" s="15"/>
      <c r="BB214" s="15">
        <f t="shared" si="33"/>
        <v>1130000000</v>
      </c>
      <c r="BC214" s="15"/>
      <c r="BD214" s="15"/>
      <c r="BE214" s="15"/>
      <c r="BF214" s="15"/>
      <c r="BG214" s="15"/>
      <c r="BH214" s="15"/>
      <c r="BI214" s="15"/>
      <c r="BJ214" s="15">
        <f t="shared" si="34"/>
        <v>0</v>
      </c>
      <c r="BK214" s="15">
        <f t="shared" si="36"/>
        <v>483318768</v>
      </c>
      <c r="BL214" s="15">
        <f t="shared" si="36"/>
        <v>0</v>
      </c>
      <c r="BM214" s="15">
        <f t="shared" si="36"/>
        <v>0</v>
      </c>
      <c r="BN214" s="15">
        <f t="shared" si="36"/>
        <v>0</v>
      </c>
      <c r="BO214" s="15">
        <f t="shared" si="36"/>
        <v>0</v>
      </c>
      <c r="BP214" s="15">
        <f t="shared" si="36"/>
        <v>7100000000</v>
      </c>
      <c r="BQ214" s="15">
        <f t="shared" si="36"/>
        <v>0</v>
      </c>
      <c r="BR214" s="15">
        <f t="shared" si="35"/>
        <v>7583318768</v>
      </c>
    </row>
    <row r="215" spans="1:70" ht="135" hidden="1" x14ac:dyDescent="0.25">
      <c r="A215" s="1">
        <v>211</v>
      </c>
      <c r="B215" s="61" t="s">
        <v>656</v>
      </c>
      <c r="C215" s="7" t="s">
        <v>193</v>
      </c>
      <c r="D215" s="8" t="s">
        <v>194</v>
      </c>
      <c r="E215" s="9" t="s">
        <v>804</v>
      </c>
      <c r="F215" s="8" t="s">
        <v>805</v>
      </c>
      <c r="G215" s="10" t="s">
        <v>197</v>
      </c>
      <c r="H215" s="11" t="s">
        <v>198</v>
      </c>
      <c r="I215" s="11" t="s">
        <v>806</v>
      </c>
      <c r="J215" s="11" t="s">
        <v>806</v>
      </c>
      <c r="K215" s="11"/>
      <c r="L215" s="7">
        <v>0.78</v>
      </c>
      <c r="M215" s="7">
        <v>2</v>
      </c>
      <c r="N215" s="7"/>
      <c r="O215" s="12">
        <v>224</v>
      </c>
      <c r="P215" s="13" t="s">
        <v>807</v>
      </c>
      <c r="Q215" s="13" t="s">
        <v>808</v>
      </c>
      <c r="R215" s="13" t="s">
        <v>808</v>
      </c>
      <c r="S215" s="69" t="s">
        <v>72</v>
      </c>
      <c r="T215" s="69">
        <v>350</v>
      </c>
      <c r="U215" s="69"/>
      <c r="V215" s="8" t="s">
        <v>229</v>
      </c>
      <c r="W215" s="39"/>
      <c r="X215" s="15">
        <v>30853831000</v>
      </c>
      <c r="Y215" s="15"/>
      <c r="Z215" s="15"/>
      <c r="AA215" s="15"/>
      <c r="AB215" s="435"/>
      <c r="AC215" s="15">
        <v>624515566042</v>
      </c>
      <c r="AD215" s="15">
        <f t="shared" si="29"/>
        <v>655369397042</v>
      </c>
      <c r="AE215" s="15"/>
      <c r="AF215" s="15">
        <v>46064464000</v>
      </c>
      <c r="AG215" s="15">
        <v>8935536000</v>
      </c>
      <c r="AH215" s="15"/>
      <c r="AI215" s="15"/>
      <c r="AJ215" s="15"/>
      <c r="AK215" s="15">
        <v>423589283245</v>
      </c>
      <c r="AL215" s="15">
        <f t="shared" si="30"/>
        <v>478589283245</v>
      </c>
      <c r="AM215" s="15">
        <v>325542700</v>
      </c>
      <c r="AN215" s="15">
        <v>32044550280</v>
      </c>
      <c r="AO215" s="15">
        <v>12955449720</v>
      </c>
      <c r="AP215" s="15"/>
      <c r="AQ215" s="15"/>
      <c r="AR215" s="15"/>
      <c r="AS215" s="15">
        <v>626871602605</v>
      </c>
      <c r="AT215" s="15">
        <f t="shared" si="32"/>
        <v>672197145305</v>
      </c>
      <c r="AU215" s="15">
        <v>15000000000</v>
      </c>
      <c r="AV215" s="15">
        <v>33637911204</v>
      </c>
      <c r="AW215" s="15">
        <v>8930562111</v>
      </c>
      <c r="AX215" s="15"/>
      <c r="AY215" s="15"/>
      <c r="AZ215" s="15"/>
      <c r="BA215" s="15">
        <v>1266361367967</v>
      </c>
      <c r="BB215" s="15">
        <f t="shared" si="33"/>
        <v>1323929841282</v>
      </c>
      <c r="BC215" s="15">
        <v>15000000000</v>
      </c>
      <c r="BD215" s="15">
        <v>34647048540</v>
      </c>
      <c r="BE215" s="15">
        <v>10799578531</v>
      </c>
      <c r="BF215" s="15"/>
      <c r="BG215" s="15"/>
      <c r="BH215" s="15"/>
      <c r="BI215" s="15">
        <v>2256203912097</v>
      </c>
      <c r="BJ215" s="15">
        <f t="shared" si="34"/>
        <v>2316650539168</v>
      </c>
      <c r="BK215" s="15">
        <f t="shared" si="36"/>
        <v>30325542700</v>
      </c>
      <c r="BL215" s="15">
        <f t="shared" si="36"/>
        <v>177247805024</v>
      </c>
      <c r="BM215" s="15">
        <f t="shared" si="36"/>
        <v>41621126362</v>
      </c>
      <c r="BN215" s="15">
        <f t="shared" si="36"/>
        <v>0</v>
      </c>
      <c r="BO215" s="15">
        <f t="shared" si="36"/>
        <v>0</v>
      </c>
      <c r="BP215" s="15">
        <f t="shared" si="36"/>
        <v>0</v>
      </c>
      <c r="BQ215" s="15">
        <f t="shared" si="36"/>
        <v>5197541731956</v>
      </c>
      <c r="BR215" s="15">
        <f t="shared" si="35"/>
        <v>5446736206042</v>
      </c>
    </row>
    <row r="216" spans="1:70" ht="135" hidden="1" x14ac:dyDescent="0.25">
      <c r="A216" s="1">
        <v>212</v>
      </c>
      <c r="B216" s="61" t="s">
        <v>656</v>
      </c>
      <c r="C216" s="7" t="s">
        <v>193</v>
      </c>
      <c r="D216" s="8" t="s">
        <v>194</v>
      </c>
      <c r="E216" s="9" t="s">
        <v>809</v>
      </c>
      <c r="F216" s="8" t="s">
        <v>810</v>
      </c>
      <c r="G216" s="10" t="s">
        <v>197</v>
      </c>
      <c r="H216" s="11" t="s">
        <v>198</v>
      </c>
      <c r="I216" s="11" t="s">
        <v>806</v>
      </c>
      <c r="J216" s="11" t="s">
        <v>806</v>
      </c>
      <c r="K216" s="11"/>
      <c r="L216" s="7">
        <v>0.78</v>
      </c>
      <c r="M216" s="7">
        <v>2</v>
      </c>
      <c r="N216" s="7"/>
      <c r="O216" s="12">
        <v>225</v>
      </c>
      <c r="P216" s="13" t="s">
        <v>811</v>
      </c>
      <c r="Q216" s="11" t="s">
        <v>812</v>
      </c>
      <c r="R216" s="11" t="s">
        <v>812</v>
      </c>
      <c r="S216" s="14">
        <v>0</v>
      </c>
      <c r="T216" s="14">
        <v>300</v>
      </c>
      <c r="U216" s="14"/>
      <c r="V216" s="8" t="s">
        <v>229</v>
      </c>
      <c r="W216" s="39"/>
      <c r="X216" s="15"/>
      <c r="Y216" s="15"/>
      <c r="Z216" s="15"/>
      <c r="AA216" s="15"/>
      <c r="AB216" s="435"/>
      <c r="AC216" s="15"/>
      <c r="AD216" s="15">
        <f t="shared" si="29"/>
        <v>0</v>
      </c>
      <c r="AE216" s="15"/>
      <c r="AF216" s="15"/>
      <c r="AG216" s="15"/>
      <c r="AH216" s="15"/>
      <c r="AI216" s="15"/>
      <c r="AJ216" s="15"/>
      <c r="AK216" s="15"/>
      <c r="AL216" s="15">
        <f t="shared" si="30"/>
        <v>0</v>
      </c>
      <c r="AM216" s="15">
        <v>325542700</v>
      </c>
      <c r="AN216" s="15"/>
      <c r="AO216" s="15"/>
      <c r="AP216" s="15"/>
      <c r="AQ216" s="15"/>
      <c r="AR216" s="15"/>
      <c r="AS216" s="15"/>
      <c r="AT216" s="15">
        <f t="shared" si="32"/>
        <v>325542700</v>
      </c>
      <c r="AU216" s="15">
        <v>1224127419</v>
      </c>
      <c r="AV216" s="15"/>
      <c r="AW216" s="15"/>
      <c r="AX216" s="15"/>
      <c r="AY216" s="15"/>
      <c r="AZ216" s="15"/>
      <c r="BA216" s="15"/>
      <c r="BB216" s="15">
        <f t="shared" si="33"/>
        <v>1224127419</v>
      </c>
      <c r="BC216" s="15"/>
      <c r="BD216" s="15"/>
      <c r="BE216" s="15"/>
      <c r="BF216" s="15"/>
      <c r="BG216" s="15"/>
      <c r="BH216" s="15"/>
      <c r="BI216" s="15"/>
      <c r="BJ216" s="15">
        <f t="shared" si="34"/>
        <v>0</v>
      </c>
      <c r="BK216" s="15">
        <f t="shared" si="36"/>
        <v>1549670119</v>
      </c>
      <c r="BL216" s="15">
        <f t="shared" si="36"/>
        <v>0</v>
      </c>
      <c r="BM216" s="15">
        <f t="shared" si="36"/>
        <v>0</v>
      </c>
      <c r="BN216" s="15">
        <f t="shared" si="36"/>
        <v>0</v>
      </c>
      <c r="BO216" s="15">
        <f t="shared" si="36"/>
        <v>0</v>
      </c>
      <c r="BP216" s="15">
        <f t="shared" si="36"/>
        <v>0</v>
      </c>
      <c r="BQ216" s="15">
        <f t="shared" si="36"/>
        <v>0</v>
      </c>
      <c r="BR216" s="15">
        <f t="shared" si="35"/>
        <v>1549670119</v>
      </c>
    </row>
    <row r="217" spans="1:70" ht="135" hidden="1" x14ac:dyDescent="0.25">
      <c r="A217" s="1">
        <v>213</v>
      </c>
      <c r="B217" s="61" t="s">
        <v>656</v>
      </c>
      <c r="C217" s="7" t="s">
        <v>193</v>
      </c>
      <c r="D217" s="8" t="s">
        <v>194</v>
      </c>
      <c r="E217" s="9" t="s">
        <v>809</v>
      </c>
      <c r="F217" s="8" t="s">
        <v>810</v>
      </c>
      <c r="G217" s="10" t="s">
        <v>197</v>
      </c>
      <c r="H217" s="11" t="s">
        <v>198</v>
      </c>
      <c r="I217" s="11" t="s">
        <v>806</v>
      </c>
      <c r="J217" s="11" t="s">
        <v>806</v>
      </c>
      <c r="K217" s="11"/>
      <c r="L217" s="7">
        <v>0.78</v>
      </c>
      <c r="M217" s="7">
        <v>2</v>
      </c>
      <c r="N217" s="7"/>
      <c r="O217" s="12">
        <v>226</v>
      </c>
      <c r="P217" s="13" t="s">
        <v>813</v>
      </c>
      <c r="Q217" s="11" t="s">
        <v>814</v>
      </c>
      <c r="R217" s="11" t="s">
        <v>814</v>
      </c>
      <c r="S217" s="14" t="s">
        <v>72</v>
      </c>
      <c r="T217" s="14">
        <v>270</v>
      </c>
      <c r="U217" s="14"/>
      <c r="V217" s="8" t="s">
        <v>229</v>
      </c>
      <c r="W217" s="39">
        <v>2217458208</v>
      </c>
      <c r="X217" s="15"/>
      <c r="Y217" s="15">
        <v>10918091291</v>
      </c>
      <c r="Z217" s="15"/>
      <c r="AA217" s="15"/>
      <c r="AB217" s="435">
        <v>14247355944</v>
      </c>
      <c r="AC217" s="15"/>
      <c r="AD217" s="15">
        <f t="shared" si="29"/>
        <v>27382905443</v>
      </c>
      <c r="AE217" s="15"/>
      <c r="AF217" s="15"/>
      <c r="AG217" s="15">
        <v>2860000000</v>
      </c>
      <c r="AH217" s="15"/>
      <c r="AI217" s="15"/>
      <c r="AJ217" s="15"/>
      <c r="AK217" s="15"/>
      <c r="AL217" s="15">
        <f t="shared" si="30"/>
        <v>2860000000</v>
      </c>
      <c r="AM217" s="15">
        <v>325542700</v>
      </c>
      <c r="AN217" s="15"/>
      <c r="AO217" s="15"/>
      <c r="AP217" s="15"/>
      <c r="AQ217" s="15"/>
      <c r="AR217" s="15"/>
      <c r="AS217" s="15"/>
      <c r="AT217" s="15">
        <f t="shared" si="32"/>
        <v>325542700</v>
      </c>
      <c r="AU217" s="15"/>
      <c r="AV217" s="15"/>
      <c r="AW217" s="15"/>
      <c r="AX217" s="15"/>
      <c r="AY217" s="15"/>
      <c r="AZ217" s="15"/>
      <c r="BA217" s="15"/>
      <c r="BB217" s="15">
        <f t="shared" si="33"/>
        <v>0</v>
      </c>
      <c r="BC217" s="15"/>
      <c r="BD217" s="15"/>
      <c r="BE217" s="15"/>
      <c r="BF217" s="15"/>
      <c r="BG217" s="15"/>
      <c r="BH217" s="15"/>
      <c r="BI217" s="15"/>
      <c r="BJ217" s="15">
        <f t="shared" si="34"/>
        <v>0</v>
      </c>
      <c r="BK217" s="15">
        <f t="shared" si="36"/>
        <v>2543000908</v>
      </c>
      <c r="BL217" s="15">
        <f t="shared" si="36"/>
        <v>0</v>
      </c>
      <c r="BM217" s="15">
        <f t="shared" si="36"/>
        <v>13778091291</v>
      </c>
      <c r="BN217" s="15">
        <f t="shared" si="36"/>
        <v>0</v>
      </c>
      <c r="BO217" s="15">
        <f t="shared" si="36"/>
        <v>0</v>
      </c>
      <c r="BP217" s="15">
        <f t="shared" si="36"/>
        <v>14247355944</v>
      </c>
      <c r="BQ217" s="15">
        <f t="shared" si="36"/>
        <v>0</v>
      </c>
      <c r="BR217" s="15">
        <f t="shared" si="35"/>
        <v>30568448143</v>
      </c>
    </row>
    <row r="218" spans="1:70" ht="135" hidden="1" x14ac:dyDescent="0.25">
      <c r="A218" s="1">
        <v>214</v>
      </c>
      <c r="B218" s="61" t="s">
        <v>656</v>
      </c>
      <c r="C218" s="7" t="s">
        <v>193</v>
      </c>
      <c r="D218" s="8" t="s">
        <v>194</v>
      </c>
      <c r="E218" s="9" t="s">
        <v>809</v>
      </c>
      <c r="F218" s="8" t="s">
        <v>810</v>
      </c>
      <c r="G218" s="10" t="s">
        <v>197</v>
      </c>
      <c r="H218" s="11" t="s">
        <v>198</v>
      </c>
      <c r="I218" s="11" t="s">
        <v>806</v>
      </c>
      <c r="J218" s="11" t="s">
        <v>806</v>
      </c>
      <c r="K218" s="11"/>
      <c r="L218" s="7">
        <v>0.78</v>
      </c>
      <c r="M218" s="7">
        <v>2</v>
      </c>
      <c r="N218" s="7"/>
      <c r="O218" s="12">
        <v>227</v>
      </c>
      <c r="P218" s="13" t="s">
        <v>815</v>
      </c>
      <c r="Q218" s="11" t="s">
        <v>816</v>
      </c>
      <c r="R218" s="11" t="s">
        <v>816</v>
      </c>
      <c r="S218" s="14">
        <v>0</v>
      </c>
      <c r="T218" s="14">
        <v>130</v>
      </c>
      <c r="U218" s="14"/>
      <c r="V218" s="8" t="s">
        <v>229</v>
      </c>
      <c r="W218" s="39">
        <v>119000000</v>
      </c>
      <c r="X218" s="15"/>
      <c r="Y218" s="15">
        <v>2000000000</v>
      </c>
      <c r="Z218" s="15"/>
      <c r="AA218" s="15"/>
      <c r="AB218" s="435"/>
      <c r="AC218" s="15"/>
      <c r="AD218" s="15">
        <f t="shared" si="29"/>
        <v>2119000000</v>
      </c>
      <c r="AE218" s="15"/>
      <c r="AF218" s="15"/>
      <c r="AG218" s="15">
        <v>21305096000</v>
      </c>
      <c r="AH218" s="15"/>
      <c r="AI218" s="15">
        <v>3828092200</v>
      </c>
      <c r="AJ218" s="15"/>
      <c r="AK218" s="15"/>
      <c r="AL218" s="15">
        <f t="shared" si="30"/>
        <v>25133188200</v>
      </c>
      <c r="AM218" s="15">
        <v>325542700</v>
      </c>
      <c r="AN218" s="15"/>
      <c r="AO218" s="15"/>
      <c r="AP218" s="15"/>
      <c r="AQ218" s="15">
        <v>4508443957</v>
      </c>
      <c r="AR218" s="15"/>
      <c r="AS218" s="15"/>
      <c r="AT218" s="15">
        <f t="shared" si="32"/>
        <v>4833986657</v>
      </c>
      <c r="AU218" s="15"/>
      <c r="AV218" s="15"/>
      <c r="AW218" s="15"/>
      <c r="AX218" s="15"/>
      <c r="AY218" s="15">
        <v>4553528397</v>
      </c>
      <c r="AZ218" s="15"/>
      <c r="BA218" s="15"/>
      <c r="BB218" s="15">
        <f t="shared" si="33"/>
        <v>4553528397</v>
      </c>
      <c r="BC218" s="15"/>
      <c r="BD218" s="15"/>
      <c r="BE218" s="15"/>
      <c r="BF218" s="15"/>
      <c r="BG218" s="15">
        <v>4599063681</v>
      </c>
      <c r="BH218" s="15"/>
      <c r="BI218" s="15"/>
      <c r="BJ218" s="15">
        <f t="shared" si="34"/>
        <v>4599063681</v>
      </c>
      <c r="BK218" s="15">
        <f t="shared" si="36"/>
        <v>444542700</v>
      </c>
      <c r="BL218" s="15">
        <f t="shared" si="36"/>
        <v>0</v>
      </c>
      <c r="BM218" s="15">
        <f t="shared" si="36"/>
        <v>23305096000</v>
      </c>
      <c r="BN218" s="15">
        <f t="shared" si="36"/>
        <v>0</v>
      </c>
      <c r="BO218" s="15">
        <f t="shared" si="36"/>
        <v>17489128235</v>
      </c>
      <c r="BP218" s="15">
        <f t="shared" si="36"/>
        <v>0</v>
      </c>
      <c r="BQ218" s="15">
        <f t="shared" si="36"/>
        <v>0</v>
      </c>
      <c r="BR218" s="15">
        <f t="shared" si="35"/>
        <v>41238766935</v>
      </c>
    </row>
    <row r="219" spans="1:70" ht="135" hidden="1" x14ac:dyDescent="0.25">
      <c r="A219" s="1">
        <v>215</v>
      </c>
      <c r="B219" s="61" t="s">
        <v>656</v>
      </c>
      <c r="C219" s="7" t="s">
        <v>193</v>
      </c>
      <c r="D219" s="8" t="s">
        <v>194</v>
      </c>
      <c r="E219" s="9" t="s">
        <v>809</v>
      </c>
      <c r="F219" s="8" t="s">
        <v>810</v>
      </c>
      <c r="G219" s="10" t="s">
        <v>197</v>
      </c>
      <c r="H219" s="11" t="s">
        <v>198</v>
      </c>
      <c r="I219" s="11" t="s">
        <v>806</v>
      </c>
      <c r="J219" s="11" t="s">
        <v>806</v>
      </c>
      <c r="K219" s="11"/>
      <c r="L219" s="7">
        <v>0.78</v>
      </c>
      <c r="M219" s="7">
        <v>2</v>
      </c>
      <c r="N219" s="7"/>
      <c r="O219" s="12">
        <v>228</v>
      </c>
      <c r="P219" s="13" t="s">
        <v>817</v>
      </c>
      <c r="Q219" s="8" t="s">
        <v>818</v>
      </c>
      <c r="R219" s="8" t="s">
        <v>818</v>
      </c>
      <c r="S219" s="14">
        <v>1000</v>
      </c>
      <c r="T219" s="14">
        <v>1000</v>
      </c>
      <c r="U219" s="14"/>
      <c r="V219" s="8" t="s">
        <v>229</v>
      </c>
      <c r="W219" s="39"/>
      <c r="X219" s="15"/>
      <c r="Y219" s="15">
        <v>1000000000</v>
      </c>
      <c r="Z219" s="15"/>
      <c r="AA219" s="15"/>
      <c r="AB219" s="435"/>
      <c r="AC219" s="15"/>
      <c r="AD219" s="15">
        <f t="shared" si="29"/>
        <v>1000000000</v>
      </c>
      <c r="AE219" s="15">
        <v>5000000000</v>
      </c>
      <c r="AF219" s="15"/>
      <c r="AG219" s="15"/>
      <c r="AH219" s="15"/>
      <c r="AI219" s="15"/>
      <c r="AJ219" s="15"/>
      <c r="AK219" s="15"/>
      <c r="AL219" s="15">
        <f t="shared" si="30"/>
        <v>5000000000</v>
      </c>
      <c r="AM219" s="15">
        <v>325542700</v>
      </c>
      <c r="AN219" s="15"/>
      <c r="AO219" s="15"/>
      <c r="AP219" s="15"/>
      <c r="AQ219" s="15"/>
      <c r="AR219" s="15"/>
      <c r="AS219" s="15"/>
      <c r="AT219" s="15">
        <f t="shared" si="32"/>
        <v>325542700</v>
      </c>
      <c r="AU219" s="15"/>
      <c r="AV219" s="15"/>
      <c r="AW219" s="15"/>
      <c r="AX219" s="15"/>
      <c r="AY219" s="15"/>
      <c r="AZ219" s="15"/>
      <c r="BA219" s="15"/>
      <c r="BB219" s="15">
        <f t="shared" si="33"/>
        <v>0</v>
      </c>
      <c r="BC219" s="15"/>
      <c r="BD219" s="15"/>
      <c r="BE219" s="15"/>
      <c r="BF219" s="15"/>
      <c r="BG219" s="15"/>
      <c r="BH219" s="15"/>
      <c r="BI219" s="15"/>
      <c r="BJ219" s="15">
        <f t="shared" si="34"/>
        <v>0</v>
      </c>
      <c r="BK219" s="15">
        <f t="shared" si="36"/>
        <v>5325542700</v>
      </c>
      <c r="BL219" s="15">
        <f t="shared" si="36"/>
        <v>0</v>
      </c>
      <c r="BM219" s="15">
        <f t="shared" si="36"/>
        <v>1000000000</v>
      </c>
      <c r="BN219" s="15">
        <f t="shared" si="36"/>
        <v>0</v>
      </c>
      <c r="BO219" s="15">
        <f t="shared" si="36"/>
        <v>0</v>
      </c>
      <c r="BP219" s="15">
        <f t="shared" si="36"/>
        <v>0</v>
      </c>
      <c r="BQ219" s="15">
        <f t="shared" si="36"/>
        <v>0</v>
      </c>
      <c r="BR219" s="15">
        <f t="shared" si="35"/>
        <v>6325542700</v>
      </c>
    </row>
    <row r="220" spans="1:70" ht="135" hidden="1" x14ac:dyDescent="0.25">
      <c r="A220" s="1">
        <v>216</v>
      </c>
      <c r="B220" s="61" t="s">
        <v>656</v>
      </c>
      <c r="C220" s="7" t="s">
        <v>193</v>
      </c>
      <c r="D220" s="8" t="s">
        <v>194</v>
      </c>
      <c r="E220" s="9" t="s">
        <v>809</v>
      </c>
      <c r="F220" s="8" t="s">
        <v>810</v>
      </c>
      <c r="G220" s="10" t="s">
        <v>197</v>
      </c>
      <c r="H220" s="11" t="s">
        <v>198</v>
      </c>
      <c r="I220" s="11" t="s">
        <v>806</v>
      </c>
      <c r="J220" s="11" t="s">
        <v>806</v>
      </c>
      <c r="K220" s="11"/>
      <c r="L220" s="7">
        <v>0.78</v>
      </c>
      <c r="M220" s="7">
        <v>2</v>
      </c>
      <c r="N220" s="7"/>
      <c r="O220" s="12">
        <v>229</v>
      </c>
      <c r="P220" s="13" t="s">
        <v>819</v>
      </c>
      <c r="Q220" s="8" t="s">
        <v>820</v>
      </c>
      <c r="R220" s="8" t="s">
        <v>820</v>
      </c>
      <c r="S220" s="14">
        <v>10000</v>
      </c>
      <c r="T220" s="14">
        <v>10000</v>
      </c>
      <c r="U220" s="14"/>
      <c r="V220" s="8" t="s">
        <v>229</v>
      </c>
      <c r="W220" s="39">
        <v>46748750637</v>
      </c>
      <c r="X220" s="15"/>
      <c r="Y220" s="15">
        <v>14386674603</v>
      </c>
      <c r="Z220" s="15"/>
      <c r="AA220" s="15"/>
      <c r="AB220" s="435"/>
      <c r="AC220" s="15"/>
      <c r="AD220" s="15">
        <f t="shared" si="29"/>
        <v>61135425240</v>
      </c>
      <c r="AE220" s="15"/>
      <c r="AF220" s="15"/>
      <c r="AG220" s="15">
        <v>30617013447</v>
      </c>
      <c r="AH220" s="15"/>
      <c r="AI220" s="15"/>
      <c r="AJ220" s="15"/>
      <c r="AK220" s="15"/>
      <c r="AL220" s="15">
        <f t="shared" si="30"/>
        <v>30617013447</v>
      </c>
      <c r="AM220" s="15">
        <v>325542700</v>
      </c>
      <c r="AN220" s="15"/>
      <c r="AO220" s="15">
        <v>20000000000</v>
      </c>
      <c r="AP220" s="15"/>
      <c r="AQ220" s="15"/>
      <c r="AR220" s="15"/>
      <c r="AS220" s="15"/>
      <c r="AT220" s="15">
        <f t="shared" si="32"/>
        <v>20325542700</v>
      </c>
      <c r="AU220" s="15">
        <f>5430562111-1000000000-1270000000</f>
        <v>3160562111</v>
      </c>
      <c r="AV220" s="15"/>
      <c r="AW220" s="15">
        <v>14569437889</v>
      </c>
      <c r="AX220" s="15"/>
      <c r="AY220" s="15"/>
      <c r="AZ220" s="15"/>
      <c r="BA220" s="15"/>
      <c r="BB220" s="15">
        <f t="shared" si="33"/>
        <v>17730000000</v>
      </c>
      <c r="BC220" s="15"/>
      <c r="BD220" s="15"/>
      <c r="BE220" s="15">
        <v>20000000000</v>
      </c>
      <c r="BF220" s="15"/>
      <c r="BG220" s="15"/>
      <c r="BH220" s="15"/>
      <c r="BI220" s="15"/>
      <c r="BJ220" s="15">
        <f t="shared" si="34"/>
        <v>20000000000</v>
      </c>
      <c r="BK220" s="15">
        <f t="shared" si="36"/>
        <v>50234855448</v>
      </c>
      <c r="BL220" s="15">
        <f t="shared" si="36"/>
        <v>0</v>
      </c>
      <c r="BM220" s="15">
        <f t="shared" si="36"/>
        <v>99573125939</v>
      </c>
      <c r="BN220" s="15">
        <f t="shared" si="36"/>
        <v>0</v>
      </c>
      <c r="BO220" s="15">
        <f t="shared" si="36"/>
        <v>0</v>
      </c>
      <c r="BP220" s="15">
        <f t="shared" si="36"/>
        <v>0</v>
      </c>
      <c r="BQ220" s="15">
        <f t="shared" si="36"/>
        <v>0</v>
      </c>
      <c r="BR220" s="15">
        <f t="shared" si="35"/>
        <v>149807981387</v>
      </c>
    </row>
    <row r="221" spans="1:70" ht="135" hidden="1" x14ac:dyDescent="0.25">
      <c r="A221" s="1">
        <v>217</v>
      </c>
      <c r="B221" s="61" t="s">
        <v>656</v>
      </c>
      <c r="C221" s="7" t="s">
        <v>193</v>
      </c>
      <c r="D221" s="8" t="s">
        <v>194</v>
      </c>
      <c r="E221" s="9" t="s">
        <v>804</v>
      </c>
      <c r="F221" s="8" t="s">
        <v>805</v>
      </c>
      <c r="G221" s="10" t="s">
        <v>197</v>
      </c>
      <c r="H221" s="11" t="s">
        <v>198</v>
      </c>
      <c r="I221" s="11" t="s">
        <v>806</v>
      </c>
      <c r="J221" s="11" t="s">
        <v>806</v>
      </c>
      <c r="K221" s="11"/>
      <c r="L221" s="7">
        <v>0.78</v>
      </c>
      <c r="M221" s="7">
        <v>2</v>
      </c>
      <c r="N221" s="7"/>
      <c r="O221" s="12">
        <v>230</v>
      </c>
      <c r="P221" s="13" t="s">
        <v>821</v>
      </c>
      <c r="Q221" s="11" t="s">
        <v>822</v>
      </c>
      <c r="R221" s="11" t="s">
        <v>822</v>
      </c>
      <c r="S221" s="14">
        <v>176</v>
      </c>
      <c r="T221" s="14" t="s">
        <v>823</v>
      </c>
      <c r="U221" s="14"/>
      <c r="V221" s="8" t="s">
        <v>229</v>
      </c>
      <c r="W221" s="39"/>
      <c r="X221" s="15"/>
      <c r="Y221" s="15">
        <v>6000000000</v>
      </c>
      <c r="Z221" s="15"/>
      <c r="AA221" s="15"/>
      <c r="AB221" s="435"/>
      <c r="AC221" s="15"/>
      <c r="AD221" s="15">
        <f t="shared" si="29"/>
        <v>6000000000</v>
      </c>
      <c r="AE221" s="15">
        <v>2231369000</v>
      </c>
      <c r="AF221" s="15"/>
      <c r="AG221" s="15">
        <v>32768631000</v>
      </c>
      <c r="AH221" s="15"/>
      <c r="AI221" s="15"/>
      <c r="AJ221" s="15"/>
      <c r="AK221" s="15"/>
      <c r="AL221" s="15">
        <f t="shared" si="30"/>
        <v>35000000000</v>
      </c>
      <c r="AM221" s="15">
        <v>325542700</v>
      </c>
      <c r="AN221" s="15"/>
      <c r="AO221" s="15"/>
      <c r="AP221" s="15"/>
      <c r="AQ221" s="15"/>
      <c r="AR221" s="15"/>
      <c r="AS221" s="15"/>
      <c r="AT221" s="15">
        <f t="shared" si="32"/>
        <v>325542700</v>
      </c>
      <c r="AU221" s="15">
        <f>3000000000-1000000000</f>
        <v>2000000000</v>
      </c>
      <c r="AV221" s="15"/>
      <c r="AW221" s="15"/>
      <c r="AX221" s="15"/>
      <c r="AY221" s="15"/>
      <c r="AZ221" s="15"/>
      <c r="BA221" s="15"/>
      <c r="BB221" s="15">
        <f t="shared" si="33"/>
        <v>2000000000</v>
      </c>
      <c r="BC221" s="15">
        <f>8000000000-2500000000</f>
        <v>5500000000</v>
      </c>
      <c r="BD221" s="15"/>
      <c r="BE221" s="15"/>
      <c r="BF221" s="15"/>
      <c r="BG221" s="15"/>
      <c r="BH221" s="15"/>
      <c r="BI221" s="15"/>
      <c r="BJ221" s="15">
        <f t="shared" si="34"/>
        <v>5500000000</v>
      </c>
      <c r="BK221" s="15">
        <f t="shared" si="36"/>
        <v>10056911700</v>
      </c>
      <c r="BL221" s="15">
        <f t="shared" si="36"/>
        <v>0</v>
      </c>
      <c r="BM221" s="15">
        <f t="shared" si="36"/>
        <v>38768631000</v>
      </c>
      <c r="BN221" s="15">
        <f t="shared" si="36"/>
        <v>0</v>
      </c>
      <c r="BO221" s="15">
        <f t="shared" si="36"/>
        <v>0</v>
      </c>
      <c r="BP221" s="15">
        <f t="shared" si="36"/>
        <v>0</v>
      </c>
      <c r="BQ221" s="15">
        <f t="shared" si="36"/>
        <v>0</v>
      </c>
      <c r="BR221" s="15">
        <f t="shared" si="35"/>
        <v>48825542700</v>
      </c>
    </row>
    <row r="222" spans="1:70" ht="135" hidden="1" x14ac:dyDescent="0.25">
      <c r="A222" s="1">
        <v>218</v>
      </c>
      <c r="B222" s="61" t="s">
        <v>656</v>
      </c>
      <c r="C222" s="7" t="s">
        <v>193</v>
      </c>
      <c r="D222" s="8" t="s">
        <v>194</v>
      </c>
      <c r="E222" s="9" t="s">
        <v>195</v>
      </c>
      <c r="F222" s="8" t="s">
        <v>196</v>
      </c>
      <c r="G222" s="10" t="s">
        <v>197</v>
      </c>
      <c r="H222" s="11" t="s">
        <v>198</v>
      </c>
      <c r="I222" s="11" t="s">
        <v>806</v>
      </c>
      <c r="J222" s="11" t="s">
        <v>806</v>
      </c>
      <c r="K222" s="11"/>
      <c r="L222" s="7">
        <v>0.78</v>
      </c>
      <c r="M222" s="7">
        <v>2</v>
      </c>
      <c r="N222" s="7"/>
      <c r="O222" s="12">
        <v>231</v>
      </c>
      <c r="P222" s="13" t="s">
        <v>824</v>
      </c>
      <c r="Q222" s="11" t="s">
        <v>825</v>
      </c>
      <c r="R222" s="11" t="s">
        <v>825</v>
      </c>
      <c r="S222" s="33">
        <v>1</v>
      </c>
      <c r="T222" s="20">
        <v>1</v>
      </c>
      <c r="U222" s="20"/>
      <c r="V222" s="8" t="s">
        <v>229</v>
      </c>
      <c r="W222" s="39"/>
      <c r="X222" s="15"/>
      <c r="Y222" s="15">
        <v>350000000</v>
      </c>
      <c r="Z222" s="15"/>
      <c r="AA222" s="15"/>
      <c r="AB222" s="435"/>
      <c r="AC222" s="15"/>
      <c r="AD222" s="15">
        <f t="shared" ref="AD222:AD285" si="37">SUM(W222:AC222)</f>
        <v>350000000</v>
      </c>
      <c r="AE222" s="15"/>
      <c r="AF222" s="15"/>
      <c r="AG222" s="15">
        <v>9000000000</v>
      </c>
      <c r="AH222" s="15"/>
      <c r="AI222" s="15"/>
      <c r="AJ222" s="15"/>
      <c r="AK222" s="15"/>
      <c r="AL222" s="15">
        <f t="shared" ref="AL222:AL285" si="38">SUM(AE222:AK222)</f>
        <v>9000000000</v>
      </c>
      <c r="AM222" s="15">
        <v>325542700</v>
      </c>
      <c r="AN222" s="15"/>
      <c r="AO222" s="15"/>
      <c r="AP222" s="15"/>
      <c r="AQ222" s="15"/>
      <c r="AR222" s="15"/>
      <c r="AS222" s="15"/>
      <c r="AT222" s="15">
        <f t="shared" si="32"/>
        <v>325542700</v>
      </c>
      <c r="AU222" s="15"/>
      <c r="AV222" s="15"/>
      <c r="AW222" s="15"/>
      <c r="AX222" s="15"/>
      <c r="AY222" s="15"/>
      <c r="AZ222" s="15"/>
      <c r="BA222" s="15"/>
      <c r="BB222" s="15">
        <f t="shared" si="33"/>
        <v>0</v>
      </c>
      <c r="BC222" s="15"/>
      <c r="BD222" s="15"/>
      <c r="BE222" s="15"/>
      <c r="BF222" s="15"/>
      <c r="BG222" s="15"/>
      <c r="BH222" s="15"/>
      <c r="BI222" s="15"/>
      <c r="BJ222" s="15">
        <f t="shared" si="34"/>
        <v>0</v>
      </c>
      <c r="BK222" s="15">
        <f t="shared" si="36"/>
        <v>325542700</v>
      </c>
      <c r="BL222" s="15">
        <f t="shared" si="36"/>
        <v>0</v>
      </c>
      <c r="BM222" s="15">
        <f t="shared" si="36"/>
        <v>9350000000</v>
      </c>
      <c r="BN222" s="15">
        <f t="shared" si="36"/>
        <v>0</v>
      </c>
      <c r="BO222" s="15">
        <f t="shared" si="36"/>
        <v>0</v>
      </c>
      <c r="BP222" s="15">
        <f t="shared" si="36"/>
        <v>0</v>
      </c>
      <c r="BQ222" s="15">
        <f t="shared" si="36"/>
        <v>0</v>
      </c>
      <c r="BR222" s="15">
        <f t="shared" si="35"/>
        <v>9675542700</v>
      </c>
    </row>
    <row r="223" spans="1:70" ht="390" hidden="1" x14ac:dyDescent="0.25">
      <c r="A223" s="1">
        <v>219</v>
      </c>
      <c r="B223" s="61" t="s">
        <v>656</v>
      </c>
      <c r="C223" s="7" t="s">
        <v>193</v>
      </c>
      <c r="D223" s="8" t="s">
        <v>194</v>
      </c>
      <c r="E223" s="9" t="s">
        <v>809</v>
      </c>
      <c r="F223" s="8" t="s">
        <v>810</v>
      </c>
      <c r="G223" s="10" t="s">
        <v>197</v>
      </c>
      <c r="H223" s="11" t="s">
        <v>198</v>
      </c>
      <c r="I223" s="11" t="s">
        <v>806</v>
      </c>
      <c r="J223" s="11" t="s">
        <v>806</v>
      </c>
      <c r="K223" s="11"/>
      <c r="L223" s="7">
        <v>0.78</v>
      </c>
      <c r="M223" s="7">
        <v>2</v>
      </c>
      <c r="N223" s="7"/>
      <c r="O223" s="12">
        <v>232</v>
      </c>
      <c r="P223" s="13" t="s">
        <v>826</v>
      </c>
      <c r="Q223" s="11" t="s">
        <v>827</v>
      </c>
      <c r="R223" s="30" t="s">
        <v>828</v>
      </c>
      <c r="S223" s="31">
        <v>120068</v>
      </c>
      <c r="T223" s="31" t="s">
        <v>829</v>
      </c>
      <c r="U223" s="31" t="s">
        <v>830</v>
      </c>
      <c r="V223" s="8" t="s">
        <v>229</v>
      </c>
      <c r="W223" s="39"/>
      <c r="X223" s="15"/>
      <c r="Y223" s="15">
        <v>6000000000</v>
      </c>
      <c r="Z223" s="15"/>
      <c r="AA223" s="15"/>
      <c r="AB223" s="435"/>
      <c r="AC223" s="15"/>
      <c r="AD223" s="15">
        <f t="shared" si="37"/>
        <v>6000000000</v>
      </c>
      <c r="AE223" s="15"/>
      <c r="AF223" s="15"/>
      <c r="AG223" s="15">
        <v>5438359513</v>
      </c>
      <c r="AH223" s="15"/>
      <c r="AI223" s="15"/>
      <c r="AJ223" s="15"/>
      <c r="AK223" s="15"/>
      <c r="AL223" s="15">
        <f t="shared" si="38"/>
        <v>5438359513</v>
      </c>
      <c r="AM223" s="15">
        <v>325542700</v>
      </c>
      <c r="AN223" s="15"/>
      <c r="AO223" s="15">
        <v>5000000000</v>
      </c>
      <c r="AP223" s="15"/>
      <c r="AQ223" s="15"/>
      <c r="AR223" s="15"/>
      <c r="AS223" s="15"/>
      <c r="AT223" s="15">
        <f t="shared" si="32"/>
        <v>5325542700</v>
      </c>
      <c r="AU223" s="15">
        <f>3000000000-500000000</f>
        <v>2500000000</v>
      </c>
      <c r="AV223" s="15"/>
      <c r="AW223" s="15"/>
      <c r="AX223" s="15"/>
      <c r="AY223" s="15"/>
      <c r="AZ223" s="15"/>
      <c r="BA223" s="15"/>
      <c r="BB223" s="15">
        <f t="shared" si="33"/>
        <v>2500000000</v>
      </c>
      <c r="BC223" s="15">
        <f>8000000000-2500000000</f>
        <v>5500000000</v>
      </c>
      <c r="BD223" s="15"/>
      <c r="BE223" s="15"/>
      <c r="BF223" s="15"/>
      <c r="BG223" s="15"/>
      <c r="BH223" s="15"/>
      <c r="BI223" s="15"/>
      <c r="BJ223" s="15">
        <f t="shared" si="34"/>
        <v>5500000000</v>
      </c>
      <c r="BK223" s="15">
        <f t="shared" si="36"/>
        <v>8325542700</v>
      </c>
      <c r="BL223" s="15">
        <f t="shared" si="36"/>
        <v>0</v>
      </c>
      <c r="BM223" s="15">
        <f t="shared" si="36"/>
        <v>16438359513</v>
      </c>
      <c r="BN223" s="15">
        <f t="shared" si="36"/>
        <v>0</v>
      </c>
      <c r="BO223" s="15">
        <f t="shared" si="36"/>
        <v>0</v>
      </c>
      <c r="BP223" s="15">
        <f t="shared" si="36"/>
        <v>0</v>
      </c>
      <c r="BQ223" s="15">
        <f t="shared" si="36"/>
        <v>0</v>
      </c>
      <c r="BR223" s="15">
        <f t="shared" si="35"/>
        <v>24763902213</v>
      </c>
    </row>
    <row r="224" spans="1:70" ht="180" hidden="1" x14ac:dyDescent="0.25">
      <c r="A224" s="1">
        <v>220</v>
      </c>
      <c r="B224" s="61" t="s">
        <v>656</v>
      </c>
      <c r="C224" s="7" t="s">
        <v>193</v>
      </c>
      <c r="D224" s="8" t="s">
        <v>194</v>
      </c>
      <c r="E224" s="9" t="s">
        <v>809</v>
      </c>
      <c r="F224" s="8" t="s">
        <v>810</v>
      </c>
      <c r="G224" s="10" t="s">
        <v>197</v>
      </c>
      <c r="H224" s="11" t="s">
        <v>198</v>
      </c>
      <c r="I224" s="11" t="s">
        <v>806</v>
      </c>
      <c r="J224" s="11" t="s">
        <v>806</v>
      </c>
      <c r="K224" s="11"/>
      <c r="L224" s="7">
        <v>0.78</v>
      </c>
      <c r="M224" s="7">
        <v>2</v>
      </c>
      <c r="N224" s="7"/>
      <c r="O224" s="12">
        <v>233</v>
      </c>
      <c r="P224" s="13" t="s">
        <v>831</v>
      </c>
      <c r="Q224" s="11" t="s">
        <v>832</v>
      </c>
      <c r="R224" s="30" t="s">
        <v>833</v>
      </c>
      <c r="S224" s="31">
        <v>820977</v>
      </c>
      <c r="T224" s="31" t="s">
        <v>834</v>
      </c>
      <c r="U224" s="31" t="s">
        <v>835</v>
      </c>
      <c r="V224" s="8" t="s">
        <v>229</v>
      </c>
      <c r="W224" s="39">
        <v>5000000000</v>
      </c>
      <c r="X224" s="15"/>
      <c r="Y224" s="15">
        <v>6459951000</v>
      </c>
      <c r="Z224" s="15"/>
      <c r="AA224" s="15"/>
      <c r="AB224" s="435"/>
      <c r="AC224" s="15"/>
      <c r="AD224" s="15">
        <f t="shared" si="37"/>
        <v>11459951000</v>
      </c>
      <c r="AE224" s="15">
        <v>16820846600</v>
      </c>
      <c r="AF224" s="15"/>
      <c r="AG224" s="15">
        <v>3179153400</v>
      </c>
      <c r="AH224" s="15"/>
      <c r="AI224" s="15"/>
      <c r="AJ224" s="15"/>
      <c r="AK224" s="15"/>
      <c r="AL224" s="15">
        <f t="shared" si="38"/>
        <v>20000000000</v>
      </c>
      <c r="AM224" s="15">
        <v>325542700</v>
      </c>
      <c r="AN224" s="15"/>
      <c r="AO224" s="15">
        <v>5000000000</v>
      </c>
      <c r="AP224" s="15"/>
      <c r="AQ224" s="15"/>
      <c r="AR224" s="15"/>
      <c r="AS224" s="15"/>
      <c r="AT224" s="15">
        <f t="shared" si="32"/>
        <v>5325542700</v>
      </c>
      <c r="AU224" s="15">
        <f>3000000000-500000000</f>
        <v>2500000000</v>
      </c>
      <c r="AV224" s="15"/>
      <c r="AW224" s="15"/>
      <c r="AX224" s="15"/>
      <c r="AY224" s="15"/>
      <c r="AZ224" s="15"/>
      <c r="BA224" s="15"/>
      <c r="BB224" s="15">
        <f t="shared" si="33"/>
        <v>2500000000</v>
      </c>
      <c r="BC224" s="15">
        <v>197740968</v>
      </c>
      <c r="BD224" s="15"/>
      <c r="BE224" s="15">
        <v>8000000000</v>
      </c>
      <c r="BF224" s="15"/>
      <c r="BG224" s="15"/>
      <c r="BH224" s="15"/>
      <c r="BI224" s="15"/>
      <c r="BJ224" s="15">
        <f t="shared" si="34"/>
        <v>8197740968</v>
      </c>
      <c r="BK224" s="15">
        <f t="shared" si="36"/>
        <v>24844130268</v>
      </c>
      <c r="BL224" s="15">
        <f t="shared" si="36"/>
        <v>0</v>
      </c>
      <c r="BM224" s="15">
        <f t="shared" si="36"/>
        <v>22639104400</v>
      </c>
      <c r="BN224" s="15">
        <f t="shared" si="36"/>
        <v>0</v>
      </c>
      <c r="BO224" s="15">
        <f t="shared" si="36"/>
        <v>0</v>
      </c>
      <c r="BP224" s="15">
        <f t="shared" si="36"/>
        <v>0</v>
      </c>
      <c r="BQ224" s="15">
        <f t="shared" si="36"/>
        <v>0</v>
      </c>
      <c r="BR224" s="15">
        <f t="shared" si="35"/>
        <v>47483234668</v>
      </c>
    </row>
    <row r="225" spans="1:70" ht="150" hidden="1" x14ac:dyDescent="0.25">
      <c r="A225" s="1">
        <v>221</v>
      </c>
      <c r="B225" s="61" t="s">
        <v>656</v>
      </c>
      <c r="C225" s="7" t="s">
        <v>193</v>
      </c>
      <c r="D225" s="8" t="s">
        <v>194</v>
      </c>
      <c r="E225" s="9" t="s">
        <v>195</v>
      </c>
      <c r="F225" s="8" t="s">
        <v>196</v>
      </c>
      <c r="G225" s="10" t="s">
        <v>197</v>
      </c>
      <c r="H225" s="11" t="s">
        <v>198</v>
      </c>
      <c r="I225" s="11" t="s">
        <v>806</v>
      </c>
      <c r="J225" s="11" t="s">
        <v>806</v>
      </c>
      <c r="K225" s="11"/>
      <c r="L225" s="7">
        <v>0.78</v>
      </c>
      <c r="M225" s="7">
        <v>2</v>
      </c>
      <c r="N225" s="7"/>
      <c r="O225" s="12">
        <v>234</v>
      </c>
      <c r="P225" s="13" t="s">
        <v>836</v>
      </c>
      <c r="Q225" s="11" t="s">
        <v>837</v>
      </c>
      <c r="R225" s="11" t="s">
        <v>837</v>
      </c>
      <c r="S225" s="20">
        <v>1</v>
      </c>
      <c r="T225" s="20">
        <v>1</v>
      </c>
      <c r="U225" s="20"/>
      <c r="V225" s="8" t="s">
        <v>202</v>
      </c>
      <c r="W225" s="39">
        <v>185267985</v>
      </c>
      <c r="X225" s="15">
        <v>129382404</v>
      </c>
      <c r="Y225" s="15"/>
      <c r="Z225" s="15"/>
      <c r="AA225" s="15"/>
      <c r="AB225" s="435"/>
      <c r="AC225" s="15"/>
      <c r="AD225" s="15">
        <f t="shared" si="37"/>
        <v>314650389</v>
      </c>
      <c r="AE225" s="15">
        <v>430000000</v>
      </c>
      <c r="AF225" s="15">
        <v>1850000000</v>
      </c>
      <c r="AG225" s="15"/>
      <c r="AH225" s="15"/>
      <c r="AI225" s="15"/>
      <c r="AJ225" s="15"/>
      <c r="AK225" s="15"/>
      <c r="AL225" s="15">
        <f t="shared" si="38"/>
        <v>2280000000</v>
      </c>
      <c r="AM225" s="15">
        <v>325542700</v>
      </c>
      <c r="AN225" s="15">
        <v>1750000000</v>
      </c>
      <c r="AO225" s="15"/>
      <c r="AP225" s="15"/>
      <c r="AQ225" s="15"/>
      <c r="AR225" s="15"/>
      <c r="AS225" s="15"/>
      <c r="AT225" s="15">
        <f t="shared" si="32"/>
        <v>2075542700</v>
      </c>
      <c r="AU225" s="15">
        <v>1050000000</v>
      </c>
      <c r="AV225" s="15">
        <v>1800000000</v>
      </c>
      <c r="AW225" s="15"/>
      <c r="AX225" s="15"/>
      <c r="AY225" s="15"/>
      <c r="AZ225" s="15"/>
      <c r="BA225" s="15"/>
      <c r="BB225" s="15">
        <f t="shared" si="33"/>
        <v>2850000000</v>
      </c>
      <c r="BC225" s="15">
        <v>850000000</v>
      </c>
      <c r="BD225" s="15">
        <v>1800000000</v>
      </c>
      <c r="BE225" s="15"/>
      <c r="BF225" s="15"/>
      <c r="BG225" s="15"/>
      <c r="BH225" s="15"/>
      <c r="BI225" s="15"/>
      <c r="BJ225" s="15">
        <f t="shared" si="34"/>
        <v>2650000000</v>
      </c>
      <c r="BK225" s="15">
        <f t="shared" si="36"/>
        <v>2840810685</v>
      </c>
      <c r="BL225" s="15">
        <f t="shared" si="36"/>
        <v>7329382404</v>
      </c>
      <c r="BM225" s="15">
        <f t="shared" si="36"/>
        <v>0</v>
      </c>
      <c r="BN225" s="15">
        <f t="shared" si="36"/>
        <v>0</v>
      </c>
      <c r="BO225" s="15">
        <f t="shared" si="36"/>
        <v>0</v>
      </c>
      <c r="BP225" s="15">
        <f t="shared" si="36"/>
        <v>0</v>
      </c>
      <c r="BQ225" s="15">
        <f t="shared" si="36"/>
        <v>0</v>
      </c>
      <c r="BR225" s="15">
        <f t="shared" si="35"/>
        <v>10170193089</v>
      </c>
    </row>
    <row r="226" spans="1:70" ht="75" hidden="1" x14ac:dyDescent="0.25">
      <c r="A226" s="1">
        <v>222</v>
      </c>
      <c r="B226" s="61" t="s">
        <v>656</v>
      </c>
      <c r="C226" s="7" t="s">
        <v>402</v>
      </c>
      <c r="D226" s="8" t="s">
        <v>403</v>
      </c>
      <c r="E226" s="9" t="s">
        <v>404</v>
      </c>
      <c r="F226" s="8" t="s">
        <v>405</v>
      </c>
      <c r="G226" s="10" t="s">
        <v>406</v>
      </c>
      <c r="H226" s="11" t="s">
        <v>407</v>
      </c>
      <c r="I226" s="11" t="s">
        <v>838</v>
      </c>
      <c r="J226" s="11" t="s">
        <v>838</v>
      </c>
      <c r="K226" s="11"/>
      <c r="L226" s="23">
        <v>0.31</v>
      </c>
      <c r="M226" s="23">
        <v>0.48</v>
      </c>
      <c r="N226" s="23"/>
      <c r="O226" s="19">
        <v>235</v>
      </c>
      <c r="P226" s="13" t="s">
        <v>839</v>
      </c>
      <c r="Q226" s="11" t="s">
        <v>840</v>
      </c>
      <c r="R226" s="11" t="s">
        <v>840</v>
      </c>
      <c r="S226" s="14">
        <v>4</v>
      </c>
      <c r="T226" s="14" t="s">
        <v>720</v>
      </c>
      <c r="U226" s="14"/>
      <c r="V226" s="8" t="s">
        <v>100</v>
      </c>
      <c r="W226" s="39"/>
      <c r="X226" s="15"/>
      <c r="Y226" s="15"/>
      <c r="Z226" s="15"/>
      <c r="AA226" s="15"/>
      <c r="AB226" s="435"/>
      <c r="AC226" s="15"/>
      <c r="AD226" s="15">
        <f t="shared" si="37"/>
        <v>0</v>
      </c>
      <c r="AE226" s="15">
        <v>210000000</v>
      </c>
      <c r="AF226" s="15"/>
      <c r="AG226" s="15"/>
      <c r="AH226" s="15"/>
      <c r="AI226" s="15"/>
      <c r="AJ226" s="15"/>
      <c r="AK226" s="15"/>
      <c r="AL226" s="15">
        <f t="shared" si="38"/>
        <v>210000000</v>
      </c>
      <c r="AM226" s="15">
        <v>325542700</v>
      </c>
      <c r="AN226" s="15"/>
      <c r="AO226" s="15"/>
      <c r="AP226" s="15"/>
      <c r="AQ226" s="15"/>
      <c r="AR226" s="15"/>
      <c r="AS226" s="15"/>
      <c r="AT226" s="15">
        <f t="shared" si="32"/>
        <v>325542700</v>
      </c>
      <c r="AU226" s="15">
        <v>250000000</v>
      </c>
      <c r="AV226" s="15"/>
      <c r="AW226" s="15"/>
      <c r="AX226" s="15"/>
      <c r="AY226" s="15"/>
      <c r="AZ226" s="15"/>
      <c r="BA226" s="15"/>
      <c r="BB226" s="15">
        <f t="shared" si="33"/>
        <v>250000000</v>
      </c>
      <c r="BC226" s="15">
        <v>220000000</v>
      </c>
      <c r="BD226" s="15"/>
      <c r="BE226" s="15"/>
      <c r="BF226" s="15"/>
      <c r="BG226" s="15"/>
      <c r="BH226" s="15"/>
      <c r="BI226" s="15"/>
      <c r="BJ226" s="15">
        <f t="shared" si="34"/>
        <v>220000000</v>
      </c>
      <c r="BK226" s="15">
        <f t="shared" si="36"/>
        <v>1005542700</v>
      </c>
      <c r="BL226" s="15">
        <f t="shared" si="36"/>
        <v>0</v>
      </c>
      <c r="BM226" s="15">
        <f t="shared" si="36"/>
        <v>0</v>
      </c>
      <c r="BN226" s="15">
        <f t="shared" si="36"/>
        <v>0</v>
      </c>
      <c r="BO226" s="15">
        <f t="shared" si="36"/>
        <v>0</v>
      </c>
      <c r="BP226" s="15">
        <f t="shared" si="36"/>
        <v>0</v>
      </c>
      <c r="BQ226" s="15">
        <f t="shared" si="36"/>
        <v>0</v>
      </c>
      <c r="BR226" s="15">
        <f t="shared" si="35"/>
        <v>1005542700</v>
      </c>
    </row>
    <row r="227" spans="1:70" ht="238.5" hidden="1" customHeight="1" x14ac:dyDescent="0.25">
      <c r="A227" s="1">
        <v>223</v>
      </c>
      <c r="B227" s="61" t="s">
        <v>656</v>
      </c>
      <c r="C227" s="7">
        <v>17</v>
      </c>
      <c r="D227" s="8" t="s">
        <v>662</v>
      </c>
      <c r="E227" s="9" t="s">
        <v>663</v>
      </c>
      <c r="F227" s="8" t="s">
        <v>664</v>
      </c>
      <c r="G227" s="7">
        <v>1100</v>
      </c>
      <c r="H227" s="11" t="s">
        <v>665</v>
      </c>
      <c r="I227" s="11" t="s">
        <v>838</v>
      </c>
      <c r="J227" s="11" t="s">
        <v>838</v>
      </c>
      <c r="K227" s="11"/>
      <c r="L227" s="23">
        <v>0.31</v>
      </c>
      <c r="M227" s="23">
        <v>0.48</v>
      </c>
      <c r="N227" s="23"/>
      <c r="O227" s="19">
        <v>236</v>
      </c>
      <c r="P227" s="13" t="s">
        <v>841</v>
      </c>
      <c r="Q227" s="11" t="s">
        <v>842</v>
      </c>
      <c r="R227" s="30" t="s">
        <v>843</v>
      </c>
      <c r="S227" s="31">
        <v>15</v>
      </c>
      <c r="T227" s="31" t="s">
        <v>844</v>
      </c>
      <c r="U227" s="31" t="s">
        <v>845</v>
      </c>
      <c r="V227" s="11" t="s">
        <v>668</v>
      </c>
      <c r="W227" s="39"/>
      <c r="X227" s="15"/>
      <c r="Y227" s="15"/>
      <c r="Z227" s="15"/>
      <c r="AA227" s="15"/>
      <c r="AB227" s="435"/>
      <c r="AC227" s="15"/>
      <c r="AD227" s="15">
        <f t="shared" si="37"/>
        <v>0</v>
      </c>
      <c r="AE227" s="15"/>
      <c r="AF227" s="15"/>
      <c r="AG227" s="15">
        <v>2000000000</v>
      </c>
      <c r="AH227" s="15"/>
      <c r="AI227" s="15"/>
      <c r="AJ227" s="15"/>
      <c r="AK227" s="15"/>
      <c r="AL227" s="15">
        <f t="shared" si="38"/>
        <v>2000000000</v>
      </c>
      <c r="AM227" s="15">
        <v>325542700</v>
      </c>
      <c r="AN227" s="15"/>
      <c r="AO227" s="15"/>
      <c r="AP227" s="15"/>
      <c r="AQ227" s="15"/>
      <c r="AR227" s="15"/>
      <c r="AS227" s="15"/>
      <c r="AT227" s="15">
        <f t="shared" si="32"/>
        <v>325542700</v>
      </c>
      <c r="AU227" s="15">
        <v>500000000</v>
      </c>
      <c r="AV227" s="15"/>
      <c r="AW227" s="15"/>
      <c r="AX227" s="15"/>
      <c r="AY227" s="15"/>
      <c r="AZ227" s="15"/>
      <c r="BA227" s="15"/>
      <c r="BB227" s="15">
        <f t="shared" si="33"/>
        <v>500000000</v>
      </c>
      <c r="BC227" s="15"/>
      <c r="BD227" s="15"/>
      <c r="BE227" s="15"/>
      <c r="BF227" s="15"/>
      <c r="BG227" s="15"/>
      <c r="BH227" s="15"/>
      <c r="BI227" s="15"/>
      <c r="BJ227" s="15">
        <f t="shared" si="34"/>
        <v>0</v>
      </c>
      <c r="BK227" s="15">
        <f t="shared" si="36"/>
        <v>825542700</v>
      </c>
      <c r="BL227" s="15">
        <f t="shared" si="36"/>
        <v>0</v>
      </c>
      <c r="BM227" s="15">
        <f t="shared" si="36"/>
        <v>2000000000</v>
      </c>
      <c r="BN227" s="15">
        <f t="shared" si="36"/>
        <v>0</v>
      </c>
      <c r="BO227" s="15">
        <f t="shared" si="36"/>
        <v>0</v>
      </c>
      <c r="BP227" s="15">
        <f t="shared" si="36"/>
        <v>0</v>
      </c>
      <c r="BQ227" s="15">
        <f t="shared" si="36"/>
        <v>0</v>
      </c>
      <c r="BR227" s="15">
        <f t="shared" si="35"/>
        <v>2825542700</v>
      </c>
    </row>
    <row r="228" spans="1:70" ht="197.25" hidden="1" customHeight="1" x14ac:dyDescent="0.25">
      <c r="A228" s="1">
        <v>224</v>
      </c>
      <c r="B228" s="61" t="s">
        <v>656</v>
      </c>
      <c r="C228" s="7">
        <v>17</v>
      </c>
      <c r="D228" s="8" t="s">
        <v>662</v>
      </c>
      <c r="E228" s="9" t="s">
        <v>663</v>
      </c>
      <c r="F228" s="8" t="s">
        <v>664</v>
      </c>
      <c r="G228" s="7">
        <v>1100</v>
      </c>
      <c r="H228" s="11" t="s">
        <v>665</v>
      </c>
      <c r="I228" s="11" t="s">
        <v>838</v>
      </c>
      <c r="J228" s="11" t="s">
        <v>838</v>
      </c>
      <c r="K228" s="11"/>
      <c r="L228" s="23">
        <v>0.31</v>
      </c>
      <c r="M228" s="23">
        <v>0.48</v>
      </c>
      <c r="N228" s="23"/>
      <c r="O228" s="19">
        <v>237</v>
      </c>
      <c r="P228" s="13" t="s">
        <v>846</v>
      </c>
      <c r="Q228" s="11" t="s">
        <v>847</v>
      </c>
      <c r="R228" s="30" t="s">
        <v>848</v>
      </c>
      <c r="S228" s="31">
        <v>0</v>
      </c>
      <c r="T228" s="31">
        <v>30</v>
      </c>
      <c r="U228" s="31" t="s">
        <v>849</v>
      </c>
      <c r="V228" s="11" t="s">
        <v>668</v>
      </c>
      <c r="W228" s="39">
        <v>3763750000</v>
      </c>
      <c r="X228" s="15"/>
      <c r="Y228" s="15"/>
      <c r="Z228" s="15"/>
      <c r="AA228" s="15"/>
      <c r="AB228" s="435"/>
      <c r="AC228" s="15"/>
      <c r="AD228" s="15">
        <f t="shared" si="37"/>
        <v>3763750000</v>
      </c>
      <c r="AE228" s="15"/>
      <c r="AF228" s="15"/>
      <c r="AG228" s="15">
        <v>3693800000</v>
      </c>
      <c r="AH228" s="15"/>
      <c r="AI228" s="15"/>
      <c r="AJ228" s="15"/>
      <c r="AK228" s="15"/>
      <c r="AL228" s="15">
        <f t="shared" si="38"/>
        <v>3693800000</v>
      </c>
      <c r="AM228" s="15">
        <v>325542700</v>
      </c>
      <c r="AN228" s="15"/>
      <c r="AO228" s="15"/>
      <c r="AP228" s="15"/>
      <c r="AQ228" s="15"/>
      <c r="AR228" s="15"/>
      <c r="AS228" s="15"/>
      <c r="AT228" s="15">
        <f t="shared" si="32"/>
        <v>325542700</v>
      </c>
      <c r="AU228" s="15"/>
      <c r="AV228" s="15"/>
      <c r="AW228" s="15"/>
      <c r="AX228" s="15"/>
      <c r="AY228" s="15"/>
      <c r="AZ228" s="15"/>
      <c r="BA228" s="15"/>
      <c r="BB228" s="15">
        <f t="shared" si="33"/>
        <v>0</v>
      </c>
      <c r="BC228" s="15"/>
      <c r="BD228" s="15"/>
      <c r="BE228" s="15"/>
      <c r="BF228" s="15"/>
      <c r="BG228" s="15"/>
      <c r="BH228" s="15"/>
      <c r="BI228" s="15"/>
      <c r="BJ228" s="15">
        <f t="shared" si="34"/>
        <v>0</v>
      </c>
      <c r="BK228" s="15">
        <f t="shared" si="36"/>
        <v>4089292700</v>
      </c>
      <c r="BL228" s="15">
        <f t="shared" si="36"/>
        <v>0</v>
      </c>
      <c r="BM228" s="15">
        <f t="shared" si="36"/>
        <v>3693800000</v>
      </c>
      <c r="BN228" s="15">
        <f t="shared" si="36"/>
        <v>0</v>
      </c>
      <c r="BO228" s="15">
        <f t="shared" si="36"/>
        <v>0</v>
      </c>
      <c r="BP228" s="15">
        <f t="shared" si="36"/>
        <v>0</v>
      </c>
      <c r="BQ228" s="15">
        <f t="shared" si="36"/>
        <v>0</v>
      </c>
      <c r="BR228" s="15">
        <f t="shared" si="35"/>
        <v>7783092700</v>
      </c>
    </row>
    <row r="229" spans="1:70" ht="90" hidden="1" x14ac:dyDescent="0.25">
      <c r="A229" s="1">
        <v>225</v>
      </c>
      <c r="B229" s="68" t="s">
        <v>656</v>
      </c>
      <c r="C229" s="7" t="s">
        <v>708</v>
      </c>
      <c r="D229" s="8" t="s">
        <v>709</v>
      </c>
      <c r="E229" s="9" t="s">
        <v>850</v>
      </c>
      <c r="F229" s="8" t="s">
        <v>851</v>
      </c>
      <c r="G229" s="7">
        <v>1900</v>
      </c>
      <c r="H229" s="11" t="s">
        <v>712</v>
      </c>
      <c r="I229" s="11" t="s">
        <v>838</v>
      </c>
      <c r="J229" s="11" t="s">
        <v>838</v>
      </c>
      <c r="K229" s="11"/>
      <c r="L229" s="23">
        <v>0.31</v>
      </c>
      <c r="M229" s="23">
        <v>0.48</v>
      </c>
      <c r="N229" s="23"/>
      <c r="O229" s="19">
        <v>238</v>
      </c>
      <c r="P229" s="13" t="s">
        <v>852</v>
      </c>
      <c r="Q229" s="8" t="s">
        <v>853</v>
      </c>
      <c r="R229" s="8" t="s">
        <v>853</v>
      </c>
      <c r="S229" s="14">
        <v>0</v>
      </c>
      <c r="T229" s="20">
        <v>1</v>
      </c>
      <c r="U229" s="20"/>
      <c r="V229" s="8" t="s">
        <v>717</v>
      </c>
      <c r="W229" s="39">
        <v>600000000</v>
      </c>
      <c r="X229" s="15"/>
      <c r="Y229" s="15"/>
      <c r="Z229" s="15"/>
      <c r="AA229" s="15"/>
      <c r="AB229" s="435"/>
      <c r="AC229" s="15"/>
      <c r="AD229" s="15">
        <f t="shared" si="37"/>
        <v>600000000</v>
      </c>
      <c r="AE229" s="15"/>
      <c r="AF229" s="15"/>
      <c r="AG229" s="15">
        <v>420000000</v>
      </c>
      <c r="AH229" s="15"/>
      <c r="AI229" s="15"/>
      <c r="AJ229" s="15"/>
      <c r="AK229" s="15">
        <v>8130000000</v>
      </c>
      <c r="AL229" s="15">
        <f t="shared" si="38"/>
        <v>8550000000</v>
      </c>
      <c r="AM229" s="15">
        <v>325542700</v>
      </c>
      <c r="AN229" s="15"/>
      <c r="AO229" s="15"/>
      <c r="AP229" s="15"/>
      <c r="AQ229" s="15"/>
      <c r="AR229" s="15"/>
      <c r="AS229" s="15"/>
      <c r="AT229" s="15">
        <f t="shared" si="32"/>
        <v>325542700</v>
      </c>
      <c r="AU229" s="15">
        <v>106400000</v>
      </c>
      <c r="AV229" s="15"/>
      <c r="AW229" s="15"/>
      <c r="AX229" s="15"/>
      <c r="AY229" s="15"/>
      <c r="AZ229" s="15"/>
      <c r="BA229" s="15">
        <v>160000000</v>
      </c>
      <c r="BB229" s="15">
        <f t="shared" si="33"/>
        <v>266400000</v>
      </c>
      <c r="BC229" s="15"/>
      <c r="BD229" s="15"/>
      <c r="BE229" s="15"/>
      <c r="BF229" s="15"/>
      <c r="BG229" s="15"/>
      <c r="BH229" s="15"/>
      <c r="BI229" s="15"/>
      <c r="BJ229" s="15">
        <f t="shared" si="34"/>
        <v>0</v>
      </c>
      <c r="BK229" s="15">
        <f t="shared" si="36"/>
        <v>1031942700</v>
      </c>
      <c r="BL229" s="15">
        <f t="shared" si="36"/>
        <v>0</v>
      </c>
      <c r="BM229" s="15">
        <f t="shared" si="36"/>
        <v>420000000</v>
      </c>
      <c r="BN229" s="15">
        <f t="shared" si="36"/>
        <v>0</v>
      </c>
      <c r="BO229" s="15">
        <f t="shared" si="36"/>
        <v>0</v>
      </c>
      <c r="BP229" s="15">
        <f t="shared" si="36"/>
        <v>0</v>
      </c>
      <c r="BQ229" s="15">
        <f t="shared" si="36"/>
        <v>8290000000</v>
      </c>
      <c r="BR229" s="15">
        <f t="shared" si="35"/>
        <v>9741942700</v>
      </c>
    </row>
    <row r="230" spans="1:70" ht="90" hidden="1" x14ac:dyDescent="0.25">
      <c r="A230" s="1">
        <v>226</v>
      </c>
      <c r="B230" s="68" t="s">
        <v>656</v>
      </c>
      <c r="C230" s="7" t="s">
        <v>708</v>
      </c>
      <c r="D230" s="8" t="s">
        <v>709</v>
      </c>
      <c r="E230" s="9" t="s">
        <v>854</v>
      </c>
      <c r="F230" s="8" t="s">
        <v>855</v>
      </c>
      <c r="G230" s="7">
        <v>1900</v>
      </c>
      <c r="H230" s="11" t="s">
        <v>712</v>
      </c>
      <c r="I230" s="11" t="s">
        <v>856</v>
      </c>
      <c r="J230" s="11" t="s">
        <v>856</v>
      </c>
      <c r="K230" s="11"/>
      <c r="L230" s="23">
        <v>1.55E-2</v>
      </c>
      <c r="M230" s="23">
        <v>1.26E-2</v>
      </c>
      <c r="N230" s="23"/>
      <c r="O230" s="19">
        <v>239</v>
      </c>
      <c r="P230" s="13" t="s">
        <v>857</v>
      </c>
      <c r="Q230" s="8" t="s">
        <v>858</v>
      </c>
      <c r="R230" s="8" t="s">
        <v>858</v>
      </c>
      <c r="S230" s="14">
        <v>885722</v>
      </c>
      <c r="T230" s="14" t="s">
        <v>859</v>
      </c>
      <c r="U230" s="14"/>
      <c r="V230" s="8" t="s">
        <v>717</v>
      </c>
      <c r="W230" s="39"/>
      <c r="X230" s="15">
        <v>2988454241</v>
      </c>
      <c r="Y230" s="15"/>
      <c r="Z230" s="15"/>
      <c r="AA230" s="15"/>
      <c r="AB230" s="435"/>
      <c r="AC230" s="15"/>
      <c r="AD230" s="15">
        <f t="shared" si="37"/>
        <v>2988454241</v>
      </c>
      <c r="AE230" s="15"/>
      <c r="AF230" s="15">
        <v>2035290325</v>
      </c>
      <c r="AG230" s="15"/>
      <c r="AH230" s="15"/>
      <c r="AI230" s="15"/>
      <c r="AJ230" s="15"/>
      <c r="AK230" s="15">
        <v>1120000000</v>
      </c>
      <c r="AL230" s="15">
        <f t="shared" si="38"/>
        <v>3155290325</v>
      </c>
      <c r="AM230" s="15">
        <v>325542700</v>
      </c>
      <c r="AN230" s="15">
        <v>557040840</v>
      </c>
      <c r="AO230" s="15"/>
      <c r="AP230" s="15"/>
      <c r="AQ230" s="15"/>
      <c r="AR230" s="15"/>
      <c r="AS230" s="15">
        <v>1000000000</v>
      </c>
      <c r="AT230" s="15">
        <f t="shared" si="32"/>
        <v>1882583540</v>
      </c>
      <c r="AU230" s="15"/>
      <c r="AV230" s="15">
        <v>594752065</v>
      </c>
      <c r="AW230" s="15"/>
      <c r="AX230" s="15"/>
      <c r="AY230" s="15"/>
      <c r="AZ230" s="15"/>
      <c r="BA230" s="15">
        <v>1000000000</v>
      </c>
      <c r="BB230" s="15">
        <f t="shared" si="33"/>
        <v>1594752065</v>
      </c>
      <c r="BC230" s="15"/>
      <c r="BD230" s="15">
        <v>633594627</v>
      </c>
      <c r="BE230" s="15"/>
      <c r="BF230" s="15"/>
      <c r="BG230" s="15"/>
      <c r="BH230" s="15"/>
      <c r="BI230" s="15"/>
      <c r="BJ230" s="15">
        <f t="shared" si="34"/>
        <v>633594627</v>
      </c>
      <c r="BK230" s="15">
        <f t="shared" si="36"/>
        <v>325542700</v>
      </c>
      <c r="BL230" s="15">
        <f t="shared" si="36"/>
        <v>6809132098</v>
      </c>
      <c r="BM230" s="15">
        <f t="shared" si="36"/>
        <v>0</v>
      </c>
      <c r="BN230" s="15">
        <f t="shared" si="36"/>
        <v>0</v>
      </c>
      <c r="BO230" s="15">
        <f t="shared" si="36"/>
        <v>0</v>
      </c>
      <c r="BP230" s="15">
        <f t="shared" si="36"/>
        <v>0</v>
      </c>
      <c r="BQ230" s="15">
        <f t="shared" si="36"/>
        <v>3120000000</v>
      </c>
      <c r="BR230" s="15">
        <f t="shared" si="35"/>
        <v>10254674798</v>
      </c>
    </row>
    <row r="231" spans="1:70" ht="105" hidden="1" x14ac:dyDescent="0.25">
      <c r="A231" s="1">
        <v>227</v>
      </c>
      <c r="B231" s="68" t="s">
        <v>656</v>
      </c>
      <c r="C231" s="7">
        <v>40</v>
      </c>
      <c r="D231" s="63" t="s">
        <v>222</v>
      </c>
      <c r="E231" s="64" t="s">
        <v>726</v>
      </c>
      <c r="F231" s="63" t="s">
        <v>727</v>
      </c>
      <c r="G231" s="65">
        <v>1000</v>
      </c>
      <c r="H231" s="70" t="s">
        <v>551</v>
      </c>
      <c r="I231" s="70" t="s">
        <v>860</v>
      </c>
      <c r="J231" s="70" t="s">
        <v>860</v>
      </c>
      <c r="K231" s="70"/>
      <c r="L231" s="71">
        <v>0.4335</v>
      </c>
      <c r="M231" s="71">
        <v>0.41349999999999998</v>
      </c>
      <c r="N231" s="71"/>
      <c r="O231" s="19">
        <v>240</v>
      </c>
      <c r="P231" s="13" t="s">
        <v>861</v>
      </c>
      <c r="Q231" s="70" t="s">
        <v>862</v>
      </c>
      <c r="R231" s="70" t="s">
        <v>862</v>
      </c>
      <c r="S231" s="14" t="s">
        <v>72</v>
      </c>
      <c r="T231" s="14">
        <v>60</v>
      </c>
      <c r="U231" s="14"/>
      <c r="V231" s="63" t="s">
        <v>733</v>
      </c>
      <c r="W231" s="72"/>
      <c r="X231" s="66"/>
      <c r="Y231" s="66"/>
      <c r="Z231" s="66"/>
      <c r="AA231" s="66"/>
      <c r="AB231" s="66"/>
      <c r="AC231" s="66">
        <v>3998198280</v>
      </c>
      <c r="AD231" s="67">
        <f t="shared" si="37"/>
        <v>3998198280</v>
      </c>
      <c r="AE231" s="66"/>
      <c r="AF231" s="66"/>
      <c r="AG231" s="15"/>
      <c r="AH231" s="66"/>
      <c r="AI231" s="66"/>
      <c r="AJ231" s="66"/>
      <c r="AK231" s="66"/>
      <c r="AL231" s="67">
        <f t="shared" si="38"/>
        <v>0</v>
      </c>
      <c r="AM231" s="66">
        <v>325542700</v>
      </c>
      <c r="AN231" s="66"/>
      <c r="AO231" s="66"/>
      <c r="AP231" s="66"/>
      <c r="AQ231" s="66"/>
      <c r="AR231" s="66"/>
      <c r="AS231" s="66"/>
      <c r="AT231" s="67">
        <f t="shared" si="32"/>
        <v>325542700</v>
      </c>
      <c r="AU231" s="66"/>
      <c r="AV231" s="66"/>
      <c r="AW231" s="66"/>
      <c r="AX231" s="66"/>
      <c r="AY231" s="66"/>
      <c r="AZ231" s="66"/>
      <c r="BA231" s="66"/>
      <c r="BB231" s="67">
        <f t="shared" si="33"/>
        <v>0</v>
      </c>
      <c r="BC231" s="66"/>
      <c r="BD231" s="66"/>
      <c r="BE231" s="66"/>
      <c r="BF231" s="66"/>
      <c r="BG231" s="66"/>
      <c r="BH231" s="66"/>
      <c r="BI231" s="66"/>
      <c r="BJ231" s="15">
        <f t="shared" si="34"/>
        <v>0</v>
      </c>
      <c r="BK231" s="15">
        <f t="shared" si="36"/>
        <v>325542700</v>
      </c>
      <c r="BL231" s="15">
        <f t="shared" si="36"/>
        <v>0</v>
      </c>
      <c r="BM231" s="15">
        <f t="shared" si="36"/>
        <v>0</v>
      </c>
      <c r="BN231" s="15">
        <f t="shared" si="36"/>
        <v>0</v>
      </c>
      <c r="BO231" s="15">
        <f t="shared" si="36"/>
        <v>0</v>
      </c>
      <c r="BP231" s="15">
        <f t="shared" si="36"/>
        <v>0</v>
      </c>
      <c r="BQ231" s="15">
        <f t="shared" si="36"/>
        <v>3998198280</v>
      </c>
      <c r="BR231" s="15">
        <f t="shared" si="35"/>
        <v>4323740980</v>
      </c>
    </row>
    <row r="232" spans="1:70" ht="90" hidden="1" x14ac:dyDescent="0.25">
      <c r="A232" s="1">
        <v>228</v>
      </c>
      <c r="B232" s="68" t="s">
        <v>656</v>
      </c>
      <c r="C232" s="7">
        <v>40</v>
      </c>
      <c r="D232" s="63" t="s">
        <v>222</v>
      </c>
      <c r="E232" s="64" t="s">
        <v>726</v>
      </c>
      <c r="F232" s="63" t="s">
        <v>727</v>
      </c>
      <c r="G232" s="65">
        <v>1400</v>
      </c>
      <c r="H232" s="70" t="s">
        <v>225</v>
      </c>
      <c r="I232" s="70" t="s">
        <v>863</v>
      </c>
      <c r="J232" s="70" t="s">
        <v>863</v>
      </c>
      <c r="K232" s="70"/>
      <c r="L232" s="71">
        <v>0.68600000000000005</v>
      </c>
      <c r="M232" s="71">
        <v>0.73599999999999999</v>
      </c>
      <c r="N232" s="71"/>
      <c r="O232" s="19">
        <v>241</v>
      </c>
      <c r="P232" s="13" t="s">
        <v>864</v>
      </c>
      <c r="Q232" s="70" t="s">
        <v>865</v>
      </c>
      <c r="R232" s="70" t="s">
        <v>865</v>
      </c>
      <c r="S232" s="14">
        <v>573046</v>
      </c>
      <c r="T232" s="14" t="s">
        <v>866</v>
      </c>
      <c r="U232" s="14"/>
      <c r="V232" s="63" t="s">
        <v>733</v>
      </c>
      <c r="W232" s="72"/>
      <c r="X232" s="66"/>
      <c r="Y232" s="66"/>
      <c r="Z232" s="66"/>
      <c r="AA232" s="66"/>
      <c r="AB232" s="66"/>
      <c r="AC232" s="66">
        <v>29286695846</v>
      </c>
      <c r="AD232" s="67">
        <f t="shared" si="37"/>
        <v>29286695846</v>
      </c>
      <c r="AE232" s="66"/>
      <c r="AF232" s="66"/>
      <c r="AG232" s="15"/>
      <c r="AH232" s="66"/>
      <c r="AI232" s="66"/>
      <c r="AJ232" s="66"/>
      <c r="AK232" s="66">
        <v>30857562912</v>
      </c>
      <c r="AL232" s="67">
        <f t="shared" si="38"/>
        <v>30857562912</v>
      </c>
      <c r="AM232" s="66">
        <v>325542700</v>
      </c>
      <c r="AN232" s="66"/>
      <c r="AO232" s="66"/>
      <c r="AP232" s="66"/>
      <c r="AQ232" s="66"/>
      <c r="AR232" s="66"/>
      <c r="AS232" s="66"/>
      <c r="AT232" s="67">
        <f t="shared" si="32"/>
        <v>325542700</v>
      </c>
      <c r="AU232" s="66"/>
      <c r="AV232" s="66"/>
      <c r="AW232" s="66"/>
      <c r="AX232" s="66"/>
      <c r="AY232" s="66"/>
      <c r="AZ232" s="66"/>
      <c r="BA232" s="66">
        <v>7123276364</v>
      </c>
      <c r="BB232" s="67">
        <f t="shared" si="33"/>
        <v>7123276364</v>
      </c>
      <c r="BC232" s="66"/>
      <c r="BD232" s="66"/>
      <c r="BE232" s="66"/>
      <c r="BF232" s="66"/>
      <c r="BG232" s="66"/>
      <c r="BH232" s="66"/>
      <c r="BI232" s="66"/>
      <c r="BJ232" s="15">
        <f t="shared" si="34"/>
        <v>0</v>
      </c>
      <c r="BK232" s="15">
        <f t="shared" ref="BK232:BQ265" si="39">+BC232+AU232+AM232+AE232+W232</f>
        <v>325542700</v>
      </c>
      <c r="BL232" s="15">
        <f t="shared" si="39"/>
        <v>0</v>
      </c>
      <c r="BM232" s="15">
        <f t="shared" si="39"/>
        <v>0</v>
      </c>
      <c r="BN232" s="15">
        <f t="shared" si="39"/>
        <v>0</v>
      </c>
      <c r="BO232" s="15">
        <f t="shared" si="39"/>
        <v>0</v>
      </c>
      <c r="BP232" s="15">
        <f t="shared" si="39"/>
        <v>0</v>
      </c>
      <c r="BQ232" s="15">
        <f t="shared" si="39"/>
        <v>67267535122</v>
      </c>
      <c r="BR232" s="15">
        <f t="shared" si="35"/>
        <v>67593077822</v>
      </c>
    </row>
    <row r="233" spans="1:70" ht="90" hidden="1" x14ac:dyDescent="0.25">
      <c r="A233" s="1">
        <v>229</v>
      </c>
      <c r="B233" s="68" t="s">
        <v>656</v>
      </c>
      <c r="C233" s="7">
        <v>40</v>
      </c>
      <c r="D233" s="63" t="s">
        <v>222</v>
      </c>
      <c r="E233" s="64" t="s">
        <v>726</v>
      </c>
      <c r="F233" s="63" t="s">
        <v>727</v>
      </c>
      <c r="G233" s="65">
        <v>1400</v>
      </c>
      <c r="H233" s="70" t="s">
        <v>225</v>
      </c>
      <c r="I233" s="70" t="s">
        <v>863</v>
      </c>
      <c r="J233" s="70" t="s">
        <v>863</v>
      </c>
      <c r="K233" s="70"/>
      <c r="L233" s="71">
        <v>0.68600000000000005</v>
      </c>
      <c r="M233" s="71">
        <v>0.73599999999999999</v>
      </c>
      <c r="N233" s="71"/>
      <c r="O233" s="19">
        <v>242</v>
      </c>
      <c r="P233" s="13" t="s">
        <v>867</v>
      </c>
      <c r="Q233" s="70" t="s">
        <v>868</v>
      </c>
      <c r="R233" s="70" t="s">
        <v>868</v>
      </c>
      <c r="S233" s="14">
        <v>324</v>
      </c>
      <c r="T233" s="14" t="s">
        <v>869</v>
      </c>
      <c r="U233" s="14"/>
      <c r="V233" s="63" t="s">
        <v>733</v>
      </c>
      <c r="W233" s="72"/>
      <c r="X233" s="66"/>
      <c r="Y233" s="66"/>
      <c r="Z233" s="66"/>
      <c r="AA233" s="66"/>
      <c r="AB233" s="66"/>
      <c r="AC233" s="66"/>
      <c r="AD233" s="67">
        <f t="shared" si="37"/>
        <v>0</v>
      </c>
      <c r="AE233" s="66"/>
      <c r="AF233" s="66"/>
      <c r="AG233" s="15"/>
      <c r="AH233" s="66"/>
      <c r="AI233" s="66"/>
      <c r="AJ233" s="66"/>
      <c r="AK233" s="66"/>
      <c r="AL233" s="67">
        <f t="shared" si="38"/>
        <v>0</v>
      </c>
      <c r="AM233" s="66">
        <v>325542700</v>
      </c>
      <c r="AN233" s="66"/>
      <c r="AO233" s="66"/>
      <c r="AP233" s="66"/>
      <c r="AQ233" s="66"/>
      <c r="AR233" s="66"/>
      <c r="AS233" s="66"/>
      <c r="AT233" s="67">
        <f t="shared" si="32"/>
        <v>325542700</v>
      </c>
      <c r="AU233" s="66"/>
      <c r="AV233" s="66"/>
      <c r="AW233" s="66"/>
      <c r="AX233" s="66"/>
      <c r="AY233" s="66"/>
      <c r="AZ233" s="66"/>
      <c r="BA233" s="66"/>
      <c r="BB233" s="67">
        <f t="shared" si="33"/>
        <v>0</v>
      </c>
      <c r="BC233" s="66"/>
      <c r="BD233" s="66"/>
      <c r="BE233" s="66"/>
      <c r="BF233" s="66"/>
      <c r="BG233" s="66"/>
      <c r="BH233" s="66"/>
      <c r="BI233" s="66"/>
      <c r="BJ233" s="15">
        <f t="shared" si="34"/>
        <v>0</v>
      </c>
      <c r="BK233" s="15">
        <f t="shared" si="39"/>
        <v>325542700</v>
      </c>
      <c r="BL233" s="15">
        <f t="shared" si="39"/>
        <v>0</v>
      </c>
      <c r="BM233" s="15">
        <f t="shared" si="39"/>
        <v>0</v>
      </c>
      <c r="BN233" s="15">
        <f t="shared" si="39"/>
        <v>0</v>
      </c>
      <c r="BO233" s="15">
        <f t="shared" si="39"/>
        <v>0</v>
      </c>
      <c r="BP233" s="15">
        <f t="shared" si="39"/>
        <v>0</v>
      </c>
      <c r="BQ233" s="15">
        <f t="shared" si="39"/>
        <v>0</v>
      </c>
      <c r="BR233" s="15">
        <f t="shared" si="35"/>
        <v>325542700</v>
      </c>
    </row>
    <row r="234" spans="1:70" ht="90" hidden="1" x14ac:dyDescent="0.25">
      <c r="A234" s="1">
        <v>230</v>
      </c>
      <c r="B234" s="68" t="s">
        <v>656</v>
      </c>
      <c r="C234" s="7">
        <v>40</v>
      </c>
      <c r="D234" s="63" t="s">
        <v>222</v>
      </c>
      <c r="E234" s="64" t="s">
        <v>726</v>
      </c>
      <c r="F234" s="63" t="s">
        <v>727</v>
      </c>
      <c r="G234" s="65">
        <v>1400</v>
      </c>
      <c r="H234" s="70" t="s">
        <v>225</v>
      </c>
      <c r="I234" s="70" t="s">
        <v>870</v>
      </c>
      <c r="J234" s="70" t="s">
        <v>870</v>
      </c>
      <c r="K234" s="70"/>
      <c r="L234" s="71">
        <v>0.97799999999999998</v>
      </c>
      <c r="M234" s="71">
        <v>0.98499999999999999</v>
      </c>
      <c r="N234" s="71"/>
      <c r="O234" s="19">
        <v>243</v>
      </c>
      <c r="P234" s="13" t="s">
        <v>871</v>
      </c>
      <c r="Q234" s="70" t="s">
        <v>872</v>
      </c>
      <c r="R234" s="70" t="s">
        <v>872</v>
      </c>
      <c r="S234" s="14">
        <v>2200674</v>
      </c>
      <c r="T234" s="14" t="s">
        <v>873</v>
      </c>
      <c r="U234" s="14"/>
      <c r="V234" s="63" t="s">
        <v>733</v>
      </c>
      <c r="W234" s="72"/>
      <c r="X234" s="66"/>
      <c r="Y234" s="66"/>
      <c r="Z234" s="66"/>
      <c r="AA234" s="66"/>
      <c r="AB234" s="66"/>
      <c r="AC234" s="66">
        <v>73515566885</v>
      </c>
      <c r="AD234" s="67">
        <f t="shared" si="37"/>
        <v>73515566885</v>
      </c>
      <c r="AE234" s="66"/>
      <c r="AF234" s="66"/>
      <c r="AG234" s="15"/>
      <c r="AH234" s="66"/>
      <c r="AI234" s="66"/>
      <c r="AJ234" s="66"/>
      <c r="AK234" s="66">
        <v>9622716196</v>
      </c>
      <c r="AL234" s="67">
        <f t="shared" si="38"/>
        <v>9622716196</v>
      </c>
      <c r="AM234" s="66">
        <v>325542700</v>
      </c>
      <c r="AN234" s="66"/>
      <c r="AO234" s="66"/>
      <c r="AP234" s="66"/>
      <c r="AQ234" s="66"/>
      <c r="AR234" s="66"/>
      <c r="AS234" s="66">
        <v>4660485687</v>
      </c>
      <c r="AT234" s="67">
        <f t="shared" si="32"/>
        <v>4986028387</v>
      </c>
      <c r="AU234" s="66"/>
      <c r="AV234" s="66"/>
      <c r="AW234" s="66"/>
      <c r="AX234" s="66"/>
      <c r="AY234" s="66"/>
      <c r="AZ234" s="66"/>
      <c r="BA234" s="66">
        <v>10294999112</v>
      </c>
      <c r="BB234" s="67">
        <f t="shared" si="33"/>
        <v>10294999112</v>
      </c>
      <c r="BC234" s="66"/>
      <c r="BD234" s="66"/>
      <c r="BE234" s="66"/>
      <c r="BF234" s="66"/>
      <c r="BG234" s="66"/>
      <c r="BH234" s="66"/>
      <c r="BI234" s="66">
        <v>53827223</v>
      </c>
      <c r="BJ234" s="15">
        <f t="shared" si="34"/>
        <v>53827223</v>
      </c>
      <c r="BK234" s="15">
        <f t="shared" si="39"/>
        <v>325542700</v>
      </c>
      <c r="BL234" s="15">
        <f t="shared" si="39"/>
        <v>0</v>
      </c>
      <c r="BM234" s="15">
        <f t="shared" si="39"/>
        <v>0</v>
      </c>
      <c r="BN234" s="15">
        <f t="shared" si="39"/>
        <v>0</v>
      </c>
      <c r="BO234" s="15">
        <f t="shared" si="39"/>
        <v>0</v>
      </c>
      <c r="BP234" s="15">
        <f t="shared" si="39"/>
        <v>0</v>
      </c>
      <c r="BQ234" s="15">
        <f t="shared" si="39"/>
        <v>98147595103</v>
      </c>
      <c r="BR234" s="15">
        <f t="shared" si="35"/>
        <v>98473137803</v>
      </c>
    </row>
    <row r="235" spans="1:70" ht="409.5" hidden="1" x14ac:dyDescent="0.25">
      <c r="A235" s="1">
        <v>231</v>
      </c>
      <c r="B235" s="68" t="s">
        <v>656</v>
      </c>
      <c r="C235" s="7">
        <v>40</v>
      </c>
      <c r="D235" s="63" t="s">
        <v>222</v>
      </c>
      <c r="E235" s="64" t="s">
        <v>726</v>
      </c>
      <c r="F235" s="63" t="s">
        <v>727</v>
      </c>
      <c r="G235" s="65">
        <v>1400</v>
      </c>
      <c r="H235" s="70" t="s">
        <v>225</v>
      </c>
      <c r="I235" s="70" t="s">
        <v>874</v>
      </c>
      <c r="J235" s="70" t="s">
        <v>874</v>
      </c>
      <c r="K235" s="70"/>
      <c r="L235" s="71">
        <v>0.25359999999999999</v>
      </c>
      <c r="M235" s="71">
        <v>0.3216</v>
      </c>
      <c r="N235" s="71"/>
      <c r="O235" s="19">
        <v>244</v>
      </c>
      <c r="P235" s="13" t="s">
        <v>875</v>
      </c>
      <c r="Q235" s="70" t="s">
        <v>876</v>
      </c>
      <c r="R235" s="73" t="s">
        <v>877</v>
      </c>
      <c r="S235" s="31">
        <v>211843</v>
      </c>
      <c r="T235" s="31" t="s">
        <v>878</v>
      </c>
      <c r="U235" s="31" t="s">
        <v>879</v>
      </c>
      <c r="V235" s="63" t="s">
        <v>733</v>
      </c>
      <c r="W235" s="72"/>
      <c r="X235" s="66"/>
      <c r="Y235" s="66"/>
      <c r="Z235" s="66"/>
      <c r="AA235" s="66"/>
      <c r="AB235" s="66"/>
      <c r="AC235" s="66">
        <v>56608746795</v>
      </c>
      <c r="AD235" s="67">
        <f t="shared" si="37"/>
        <v>56608746795</v>
      </c>
      <c r="AE235" s="66"/>
      <c r="AF235" s="66"/>
      <c r="AG235" s="15"/>
      <c r="AH235" s="66"/>
      <c r="AI235" s="66"/>
      <c r="AJ235" s="66"/>
      <c r="AK235" s="66">
        <v>2306622538</v>
      </c>
      <c r="AL235" s="67">
        <f t="shared" si="38"/>
        <v>2306622538</v>
      </c>
      <c r="AM235" s="66">
        <v>325542700</v>
      </c>
      <c r="AN235" s="66"/>
      <c r="AO235" s="66"/>
      <c r="AP235" s="66"/>
      <c r="AQ235" s="66"/>
      <c r="AR235" s="66"/>
      <c r="AS235" s="66">
        <v>1011922770</v>
      </c>
      <c r="AT235" s="67">
        <f t="shared" si="32"/>
        <v>1337465470</v>
      </c>
      <c r="AU235" s="66"/>
      <c r="AV235" s="66"/>
      <c r="AW235" s="66"/>
      <c r="AX235" s="66"/>
      <c r="AY235" s="66"/>
      <c r="AZ235" s="66"/>
      <c r="BA235" s="66">
        <v>266728394</v>
      </c>
      <c r="BB235" s="67">
        <f t="shared" si="33"/>
        <v>266728394</v>
      </c>
      <c r="BC235" s="66"/>
      <c r="BD235" s="66"/>
      <c r="BE235" s="66"/>
      <c r="BF235" s="66"/>
      <c r="BG235" s="66"/>
      <c r="BH235" s="66"/>
      <c r="BI235" s="66">
        <v>1647417781</v>
      </c>
      <c r="BJ235" s="15">
        <f t="shared" si="34"/>
        <v>1647417781</v>
      </c>
      <c r="BK235" s="15">
        <f t="shared" si="39"/>
        <v>325542700</v>
      </c>
      <c r="BL235" s="15">
        <f t="shared" si="39"/>
        <v>0</v>
      </c>
      <c r="BM235" s="15">
        <f t="shared" si="39"/>
        <v>0</v>
      </c>
      <c r="BN235" s="15">
        <f t="shared" si="39"/>
        <v>0</v>
      </c>
      <c r="BO235" s="15">
        <f t="shared" si="39"/>
        <v>0</v>
      </c>
      <c r="BP235" s="15">
        <f t="shared" si="39"/>
        <v>0</v>
      </c>
      <c r="BQ235" s="15">
        <f t="shared" si="39"/>
        <v>61841438278</v>
      </c>
      <c r="BR235" s="15">
        <f t="shared" si="35"/>
        <v>62166980978</v>
      </c>
    </row>
    <row r="236" spans="1:70" ht="90" hidden="1" x14ac:dyDescent="0.25">
      <c r="A236" s="1">
        <v>232</v>
      </c>
      <c r="B236" s="61" t="s">
        <v>656</v>
      </c>
      <c r="C236" s="7">
        <v>40</v>
      </c>
      <c r="D236" s="63" t="s">
        <v>222</v>
      </c>
      <c r="E236" s="64" t="s">
        <v>726</v>
      </c>
      <c r="F236" s="63" t="s">
        <v>727</v>
      </c>
      <c r="G236" s="65">
        <v>1400</v>
      </c>
      <c r="H236" s="70" t="s">
        <v>225</v>
      </c>
      <c r="I236" s="70" t="s">
        <v>880</v>
      </c>
      <c r="J236" s="70" t="s">
        <v>880</v>
      </c>
      <c r="K236" s="70"/>
      <c r="L236" s="71">
        <v>0.9657</v>
      </c>
      <c r="M236" s="71">
        <v>0.97770000000000001</v>
      </c>
      <c r="N236" s="71"/>
      <c r="O236" s="19">
        <v>245</v>
      </c>
      <c r="P236" s="13" t="s">
        <v>881</v>
      </c>
      <c r="Q236" s="70" t="s">
        <v>882</v>
      </c>
      <c r="R236" s="70" t="s">
        <v>882</v>
      </c>
      <c r="S236" s="14">
        <v>2172997</v>
      </c>
      <c r="T236" s="14" t="s">
        <v>883</v>
      </c>
      <c r="U236" s="14"/>
      <c r="V236" s="63" t="s">
        <v>733</v>
      </c>
      <c r="W236" s="72"/>
      <c r="X236" s="66"/>
      <c r="Y236" s="66"/>
      <c r="Z236" s="66"/>
      <c r="AA236" s="66"/>
      <c r="AB236" s="66"/>
      <c r="AC236" s="66">
        <v>93788687699</v>
      </c>
      <c r="AD236" s="67">
        <f t="shared" si="37"/>
        <v>93788687699</v>
      </c>
      <c r="AE236" s="66"/>
      <c r="AF236" s="66"/>
      <c r="AG236" s="15"/>
      <c r="AH236" s="66"/>
      <c r="AI236" s="66"/>
      <c r="AJ236" s="66"/>
      <c r="AK236" s="66">
        <v>31701416267</v>
      </c>
      <c r="AL236" s="67">
        <f t="shared" si="38"/>
        <v>31701416267</v>
      </c>
      <c r="AM236" s="66">
        <v>325542700</v>
      </c>
      <c r="AN236" s="66"/>
      <c r="AO236" s="66"/>
      <c r="AP236" s="66"/>
      <c r="AQ236" s="66"/>
      <c r="AR236" s="66"/>
      <c r="AS236" s="66">
        <v>3552585350</v>
      </c>
      <c r="AT236" s="67">
        <f t="shared" si="32"/>
        <v>3878128050</v>
      </c>
      <c r="AU236" s="66"/>
      <c r="AV236" s="66"/>
      <c r="AW236" s="66"/>
      <c r="AX236" s="66"/>
      <c r="AY236" s="66"/>
      <c r="AZ236" s="66"/>
      <c r="BA236" s="66">
        <v>26065444</v>
      </c>
      <c r="BB236" s="67">
        <f t="shared" si="33"/>
        <v>26065444</v>
      </c>
      <c r="BC236" s="66"/>
      <c r="BD236" s="66"/>
      <c r="BE236" s="66"/>
      <c r="BF236" s="66"/>
      <c r="BG236" s="66"/>
      <c r="BH236" s="66"/>
      <c r="BI236" s="66">
        <v>80740835</v>
      </c>
      <c r="BJ236" s="15">
        <f t="shared" si="34"/>
        <v>80740835</v>
      </c>
      <c r="BK236" s="15">
        <f t="shared" si="39"/>
        <v>325542700</v>
      </c>
      <c r="BL236" s="15">
        <f t="shared" si="39"/>
        <v>0</v>
      </c>
      <c r="BM236" s="15">
        <f t="shared" si="39"/>
        <v>0</v>
      </c>
      <c r="BN236" s="15">
        <f t="shared" si="39"/>
        <v>0</v>
      </c>
      <c r="BO236" s="15">
        <f t="shared" si="39"/>
        <v>0</v>
      </c>
      <c r="BP236" s="15">
        <f t="shared" si="39"/>
        <v>0</v>
      </c>
      <c r="BQ236" s="15">
        <f t="shared" si="39"/>
        <v>129149495595</v>
      </c>
      <c r="BR236" s="15">
        <f t="shared" si="35"/>
        <v>129475038295</v>
      </c>
    </row>
    <row r="237" spans="1:70" ht="90" hidden="1" x14ac:dyDescent="0.25">
      <c r="A237" s="1">
        <v>233</v>
      </c>
      <c r="B237" s="68" t="s">
        <v>656</v>
      </c>
      <c r="C237" s="7">
        <v>40</v>
      </c>
      <c r="D237" s="63" t="s">
        <v>222</v>
      </c>
      <c r="E237" s="64" t="s">
        <v>726</v>
      </c>
      <c r="F237" s="63" t="s">
        <v>727</v>
      </c>
      <c r="G237" s="65">
        <v>1400</v>
      </c>
      <c r="H237" s="70" t="s">
        <v>225</v>
      </c>
      <c r="I237" s="70" t="s">
        <v>884</v>
      </c>
      <c r="J237" s="70" t="s">
        <v>884</v>
      </c>
      <c r="K237" s="70"/>
      <c r="L237" s="71">
        <v>0.82179999999999997</v>
      </c>
      <c r="M237" s="71">
        <v>0.84279999999999999</v>
      </c>
      <c r="N237" s="71"/>
      <c r="O237" s="19">
        <v>246</v>
      </c>
      <c r="P237" s="13" t="s">
        <v>885</v>
      </c>
      <c r="Q237" s="70" t="s">
        <v>886</v>
      </c>
      <c r="R237" s="70" t="s">
        <v>886</v>
      </c>
      <c r="S237" s="14">
        <v>2548491</v>
      </c>
      <c r="T237" s="14" t="s">
        <v>887</v>
      </c>
      <c r="U237" s="14"/>
      <c r="V237" s="63" t="s">
        <v>733</v>
      </c>
      <c r="W237" s="72"/>
      <c r="X237" s="66"/>
      <c r="Y237" s="66"/>
      <c r="Z237" s="66"/>
      <c r="AA237" s="66"/>
      <c r="AB237" s="66"/>
      <c r="AC237" s="66"/>
      <c r="AD237" s="67">
        <f t="shared" si="37"/>
        <v>0</v>
      </c>
      <c r="AE237" s="66"/>
      <c r="AF237" s="66"/>
      <c r="AG237" s="15"/>
      <c r="AH237" s="66"/>
      <c r="AI237" s="66"/>
      <c r="AJ237" s="66"/>
      <c r="AK237" s="66">
        <v>5822628785</v>
      </c>
      <c r="AL237" s="67">
        <f t="shared" si="38"/>
        <v>5822628785</v>
      </c>
      <c r="AM237" s="66">
        <v>325542700</v>
      </c>
      <c r="AN237" s="66"/>
      <c r="AO237" s="66"/>
      <c r="AP237" s="66"/>
      <c r="AQ237" s="66"/>
      <c r="AR237" s="66"/>
      <c r="AS237" s="66">
        <v>1080966299</v>
      </c>
      <c r="AT237" s="67">
        <f t="shared" si="32"/>
        <v>1406508999</v>
      </c>
      <c r="AU237" s="66"/>
      <c r="AV237" s="66"/>
      <c r="AW237" s="66"/>
      <c r="AX237" s="66"/>
      <c r="AY237" s="66"/>
      <c r="AZ237" s="66"/>
      <c r="BA237" s="66">
        <v>555858705</v>
      </c>
      <c r="BB237" s="67">
        <f t="shared" si="33"/>
        <v>555858705</v>
      </c>
      <c r="BC237" s="66"/>
      <c r="BD237" s="66"/>
      <c r="BE237" s="66"/>
      <c r="BF237" s="66"/>
      <c r="BG237" s="66"/>
      <c r="BH237" s="66"/>
      <c r="BI237" s="66"/>
      <c r="BJ237" s="15">
        <f t="shared" si="34"/>
        <v>0</v>
      </c>
      <c r="BK237" s="15">
        <f t="shared" si="39"/>
        <v>325542700</v>
      </c>
      <c r="BL237" s="15">
        <f t="shared" si="39"/>
        <v>0</v>
      </c>
      <c r="BM237" s="15">
        <f t="shared" si="39"/>
        <v>0</v>
      </c>
      <c r="BN237" s="15">
        <f t="shared" si="39"/>
        <v>0</v>
      </c>
      <c r="BO237" s="15">
        <f t="shared" si="39"/>
        <v>0</v>
      </c>
      <c r="BP237" s="15">
        <f t="shared" si="39"/>
        <v>0</v>
      </c>
      <c r="BQ237" s="15">
        <f t="shared" si="39"/>
        <v>7459453789</v>
      </c>
      <c r="BR237" s="15">
        <f t="shared" si="35"/>
        <v>7784996489</v>
      </c>
    </row>
    <row r="238" spans="1:70" ht="75" hidden="1" x14ac:dyDescent="0.25">
      <c r="A238" s="1">
        <v>234</v>
      </c>
      <c r="B238" s="61" t="s">
        <v>656</v>
      </c>
      <c r="C238" s="7" t="s">
        <v>708</v>
      </c>
      <c r="D238" s="8" t="s">
        <v>709</v>
      </c>
      <c r="E238" s="9" t="s">
        <v>888</v>
      </c>
      <c r="F238" s="8" t="s">
        <v>889</v>
      </c>
      <c r="G238" s="7">
        <v>1900</v>
      </c>
      <c r="H238" s="11" t="s">
        <v>712</v>
      </c>
      <c r="I238" s="11" t="s">
        <v>890</v>
      </c>
      <c r="J238" s="11" t="s">
        <v>890</v>
      </c>
      <c r="K238" s="11"/>
      <c r="L238" s="23">
        <v>0.93</v>
      </c>
      <c r="M238" s="23">
        <v>0.96</v>
      </c>
      <c r="N238" s="23"/>
      <c r="O238" s="19">
        <v>247</v>
      </c>
      <c r="P238" s="13" t="s">
        <v>891</v>
      </c>
      <c r="Q238" s="8" t="s">
        <v>892</v>
      </c>
      <c r="R238" s="8" t="s">
        <v>892</v>
      </c>
      <c r="S238" s="14">
        <v>685158</v>
      </c>
      <c r="T238" s="14" t="s">
        <v>893</v>
      </c>
      <c r="U238" s="14"/>
      <c r="V238" s="8" t="s">
        <v>717</v>
      </c>
      <c r="W238" s="39">
        <v>987183334</v>
      </c>
      <c r="X238" s="15"/>
      <c r="Y238" s="15"/>
      <c r="Z238" s="15"/>
      <c r="AA238" s="15"/>
      <c r="AB238" s="15"/>
      <c r="AC238" s="15"/>
      <c r="AD238" s="15">
        <f t="shared" si="37"/>
        <v>987183334</v>
      </c>
      <c r="AE238" s="15">
        <v>145101250</v>
      </c>
      <c r="AF238" s="15"/>
      <c r="AG238" s="15"/>
      <c r="AH238" s="15"/>
      <c r="AI238" s="15"/>
      <c r="AJ238" s="15"/>
      <c r="AK238" s="15">
        <v>3193000000</v>
      </c>
      <c r="AL238" s="15">
        <f t="shared" si="38"/>
        <v>3338101250</v>
      </c>
      <c r="AM238" s="15">
        <v>325542700</v>
      </c>
      <c r="AN238" s="15"/>
      <c r="AO238" s="15"/>
      <c r="AP238" s="15"/>
      <c r="AQ238" s="15"/>
      <c r="AR238" s="15"/>
      <c r="AS238" s="15">
        <v>3100000000</v>
      </c>
      <c r="AT238" s="15">
        <f t="shared" si="32"/>
        <v>3425542700</v>
      </c>
      <c r="AU238" s="15">
        <v>260000000</v>
      </c>
      <c r="AV238" s="15"/>
      <c r="AW238" s="15"/>
      <c r="AX238" s="15"/>
      <c r="AY238" s="15"/>
      <c r="AZ238" s="15">
        <v>6000000000</v>
      </c>
      <c r="BA238" s="15">
        <v>3100000000</v>
      </c>
      <c r="BB238" s="15">
        <f t="shared" si="33"/>
        <v>9360000000</v>
      </c>
      <c r="BC238" s="15">
        <v>235000000</v>
      </c>
      <c r="BD238" s="15"/>
      <c r="BE238" s="15"/>
      <c r="BF238" s="15"/>
      <c r="BG238" s="15"/>
      <c r="BH238" s="15"/>
      <c r="BI238" s="15"/>
      <c r="BJ238" s="15">
        <f t="shared" si="34"/>
        <v>235000000</v>
      </c>
      <c r="BK238" s="15">
        <f t="shared" si="39"/>
        <v>1952827284</v>
      </c>
      <c r="BL238" s="15">
        <f t="shared" si="39"/>
        <v>0</v>
      </c>
      <c r="BM238" s="15">
        <f t="shared" si="39"/>
        <v>0</v>
      </c>
      <c r="BN238" s="15">
        <f t="shared" si="39"/>
        <v>0</v>
      </c>
      <c r="BO238" s="15">
        <f t="shared" si="39"/>
        <v>0</v>
      </c>
      <c r="BP238" s="15">
        <f t="shared" si="39"/>
        <v>6000000000</v>
      </c>
      <c r="BQ238" s="15">
        <f t="shared" si="39"/>
        <v>9393000000</v>
      </c>
      <c r="BR238" s="15">
        <f t="shared" si="35"/>
        <v>17345827284</v>
      </c>
    </row>
    <row r="239" spans="1:70" ht="90" hidden="1" x14ac:dyDescent="0.25">
      <c r="A239" s="1">
        <v>235</v>
      </c>
      <c r="B239" s="61" t="s">
        <v>656</v>
      </c>
      <c r="C239" s="7">
        <v>40</v>
      </c>
      <c r="D239" s="63" t="s">
        <v>222</v>
      </c>
      <c r="E239" s="64" t="s">
        <v>726</v>
      </c>
      <c r="F239" s="63" t="s">
        <v>727</v>
      </c>
      <c r="G239" s="65">
        <v>1400</v>
      </c>
      <c r="H239" s="70" t="s">
        <v>225</v>
      </c>
      <c r="I239" s="70" t="s">
        <v>894</v>
      </c>
      <c r="J239" s="70" t="s">
        <v>894</v>
      </c>
      <c r="K239" s="70"/>
      <c r="L239" s="71">
        <v>0.81950000000000001</v>
      </c>
      <c r="M239" s="71">
        <v>0.96950000000000003</v>
      </c>
      <c r="N239" s="71"/>
      <c r="O239" s="19">
        <v>248</v>
      </c>
      <c r="P239" s="13" t="s">
        <v>895</v>
      </c>
      <c r="Q239" s="70" t="s">
        <v>896</v>
      </c>
      <c r="R239" s="70" t="s">
        <v>896</v>
      </c>
      <c r="S239" s="14" t="s">
        <v>72</v>
      </c>
      <c r="T239" s="14">
        <v>46</v>
      </c>
      <c r="U239" s="14"/>
      <c r="V239" s="63" t="s">
        <v>733</v>
      </c>
      <c r="W239" s="72"/>
      <c r="X239" s="66"/>
      <c r="Y239" s="66"/>
      <c r="Z239" s="66"/>
      <c r="AA239" s="66"/>
      <c r="AB239" s="66"/>
      <c r="AC239" s="66">
        <v>9814819736</v>
      </c>
      <c r="AD239" s="67">
        <f t="shared" si="37"/>
        <v>9814819736</v>
      </c>
      <c r="AE239" s="66"/>
      <c r="AF239" s="66"/>
      <c r="AG239" s="15"/>
      <c r="AH239" s="66"/>
      <c r="AI239" s="66"/>
      <c r="AJ239" s="66"/>
      <c r="AK239" s="66">
        <v>10878243334</v>
      </c>
      <c r="AL239" s="67">
        <f t="shared" si="38"/>
        <v>10878243334</v>
      </c>
      <c r="AM239" s="66">
        <v>325542700</v>
      </c>
      <c r="AN239" s="66"/>
      <c r="AO239" s="66"/>
      <c r="AP239" s="66"/>
      <c r="AQ239" s="66"/>
      <c r="AR239" s="66"/>
      <c r="AS239" s="66"/>
      <c r="AT239" s="67">
        <f t="shared" si="32"/>
        <v>325542700</v>
      </c>
      <c r="AU239" s="66"/>
      <c r="AV239" s="66"/>
      <c r="AW239" s="66"/>
      <c r="AX239" s="66"/>
      <c r="AY239" s="66"/>
      <c r="AZ239" s="66"/>
      <c r="BA239" s="66"/>
      <c r="BB239" s="67">
        <f t="shared" si="33"/>
        <v>0</v>
      </c>
      <c r="BC239" s="66"/>
      <c r="BD239" s="66"/>
      <c r="BE239" s="66"/>
      <c r="BF239" s="66"/>
      <c r="BG239" s="66"/>
      <c r="BH239" s="66"/>
      <c r="BI239" s="66"/>
      <c r="BJ239" s="15">
        <f t="shared" si="34"/>
        <v>0</v>
      </c>
      <c r="BK239" s="15">
        <f t="shared" si="39"/>
        <v>325542700</v>
      </c>
      <c r="BL239" s="15">
        <f t="shared" si="39"/>
        <v>0</v>
      </c>
      <c r="BM239" s="15">
        <f t="shared" si="39"/>
        <v>0</v>
      </c>
      <c r="BN239" s="15">
        <f t="shared" si="39"/>
        <v>0</v>
      </c>
      <c r="BO239" s="15">
        <f t="shared" si="39"/>
        <v>0</v>
      </c>
      <c r="BP239" s="15">
        <f t="shared" si="39"/>
        <v>0</v>
      </c>
      <c r="BQ239" s="15">
        <f t="shared" si="39"/>
        <v>20693063070</v>
      </c>
      <c r="BR239" s="15">
        <f t="shared" si="35"/>
        <v>21018605770</v>
      </c>
    </row>
    <row r="240" spans="1:70" ht="195" hidden="1" x14ac:dyDescent="0.25">
      <c r="A240" s="1">
        <v>236</v>
      </c>
      <c r="B240" s="61" t="s">
        <v>656</v>
      </c>
      <c r="C240" s="7" t="s">
        <v>402</v>
      </c>
      <c r="D240" s="8" t="s">
        <v>403</v>
      </c>
      <c r="E240" s="9" t="s">
        <v>404</v>
      </c>
      <c r="F240" s="8" t="s">
        <v>405</v>
      </c>
      <c r="G240" s="10" t="s">
        <v>406</v>
      </c>
      <c r="H240" s="11" t="s">
        <v>407</v>
      </c>
      <c r="I240" s="11" t="s">
        <v>897</v>
      </c>
      <c r="J240" s="11" t="s">
        <v>897</v>
      </c>
      <c r="K240" s="11"/>
      <c r="L240" s="7">
        <v>7.1</v>
      </c>
      <c r="M240" s="7">
        <v>7.5</v>
      </c>
      <c r="N240" s="7"/>
      <c r="O240" s="12">
        <v>249</v>
      </c>
      <c r="P240" s="13" t="s">
        <v>898</v>
      </c>
      <c r="Q240" s="8" t="s">
        <v>899</v>
      </c>
      <c r="R240" s="30" t="s">
        <v>900</v>
      </c>
      <c r="S240" s="31">
        <v>23</v>
      </c>
      <c r="T240" s="31" t="s">
        <v>901</v>
      </c>
      <c r="U240" s="31" t="s">
        <v>902</v>
      </c>
      <c r="V240" s="8" t="s">
        <v>100</v>
      </c>
      <c r="W240" s="39"/>
      <c r="X240" s="15">
        <v>2000000000</v>
      </c>
      <c r="Y240" s="15"/>
      <c r="Z240" s="15"/>
      <c r="AA240" s="15"/>
      <c r="AB240" s="15"/>
      <c r="AC240" s="15"/>
      <c r="AD240" s="15">
        <f t="shared" si="37"/>
        <v>2000000000</v>
      </c>
      <c r="AE240" s="15">
        <v>80000000</v>
      </c>
      <c r="AF240" s="15"/>
      <c r="AG240" s="15"/>
      <c r="AH240" s="15"/>
      <c r="AI240" s="15"/>
      <c r="AJ240" s="15"/>
      <c r="AK240" s="15"/>
      <c r="AL240" s="15">
        <f t="shared" si="38"/>
        <v>80000000</v>
      </c>
      <c r="AM240" s="15">
        <v>325542700</v>
      </c>
      <c r="AN240" s="15"/>
      <c r="AO240" s="15"/>
      <c r="AP240" s="15"/>
      <c r="AQ240" s="15"/>
      <c r="AR240" s="15"/>
      <c r="AS240" s="15"/>
      <c r="AT240" s="15">
        <f t="shared" si="32"/>
        <v>325542700</v>
      </c>
      <c r="AU240" s="15">
        <v>150000000</v>
      </c>
      <c r="AV240" s="15"/>
      <c r="AW240" s="15"/>
      <c r="AX240" s="15"/>
      <c r="AY240" s="15"/>
      <c r="AZ240" s="15"/>
      <c r="BA240" s="15"/>
      <c r="BB240" s="15">
        <f t="shared" si="33"/>
        <v>150000000</v>
      </c>
      <c r="BC240" s="15">
        <v>120000000</v>
      </c>
      <c r="BD240" s="15"/>
      <c r="BE240" s="15"/>
      <c r="BF240" s="15"/>
      <c r="BG240" s="15"/>
      <c r="BH240" s="15"/>
      <c r="BI240" s="15"/>
      <c r="BJ240" s="15">
        <f t="shared" si="34"/>
        <v>120000000</v>
      </c>
      <c r="BK240" s="15">
        <f t="shared" si="39"/>
        <v>675542700</v>
      </c>
      <c r="BL240" s="15">
        <f t="shared" si="39"/>
        <v>2000000000</v>
      </c>
      <c r="BM240" s="15">
        <f t="shared" si="39"/>
        <v>0</v>
      </c>
      <c r="BN240" s="15">
        <f t="shared" si="39"/>
        <v>0</v>
      </c>
      <c r="BO240" s="15">
        <f t="shared" si="39"/>
        <v>0</v>
      </c>
      <c r="BP240" s="15">
        <f t="shared" si="39"/>
        <v>0</v>
      </c>
      <c r="BQ240" s="15">
        <f t="shared" si="39"/>
        <v>0</v>
      </c>
      <c r="BR240" s="15">
        <f t="shared" si="35"/>
        <v>2675542700</v>
      </c>
    </row>
    <row r="241" spans="1:70" ht="135" hidden="1" x14ac:dyDescent="0.25">
      <c r="A241" s="1">
        <v>237</v>
      </c>
      <c r="B241" s="61" t="s">
        <v>656</v>
      </c>
      <c r="C241" s="7" t="s">
        <v>402</v>
      </c>
      <c r="D241" s="8" t="s">
        <v>403</v>
      </c>
      <c r="E241" s="9" t="s">
        <v>404</v>
      </c>
      <c r="F241" s="8" t="s">
        <v>405</v>
      </c>
      <c r="G241" s="10" t="s">
        <v>406</v>
      </c>
      <c r="H241" s="11" t="s">
        <v>407</v>
      </c>
      <c r="I241" s="11" t="s">
        <v>897</v>
      </c>
      <c r="J241" s="11" t="s">
        <v>897</v>
      </c>
      <c r="K241" s="11"/>
      <c r="L241" s="7">
        <v>7.1</v>
      </c>
      <c r="M241" s="7">
        <v>7.5</v>
      </c>
      <c r="N241" s="7"/>
      <c r="O241" s="12">
        <v>250</v>
      </c>
      <c r="P241" s="13" t="s">
        <v>903</v>
      </c>
      <c r="Q241" s="8" t="s">
        <v>904</v>
      </c>
      <c r="R241" s="8" t="s">
        <v>904</v>
      </c>
      <c r="S241" s="14">
        <v>5</v>
      </c>
      <c r="T241" s="14" t="s">
        <v>905</v>
      </c>
      <c r="U241" s="14"/>
      <c r="V241" s="11" t="s">
        <v>677</v>
      </c>
      <c r="W241" s="39"/>
      <c r="X241" s="15"/>
      <c r="Y241" s="15"/>
      <c r="Z241" s="15"/>
      <c r="AA241" s="15"/>
      <c r="AB241" s="15"/>
      <c r="AC241" s="15"/>
      <c r="AD241" s="15">
        <f t="shared" si="37"/>
        <v>0</v>
      </c>
      <c r="AE241" s="15">
        <v>500000000</v>
      </c>
      <c r="AF241" s="15"/>
      <c r="AG241" s="15"/>
      <c r="AH241" s="15"/>
      <c r="AI241" s="15"/>
      <c r="AJ241" s="15"/>
      <c r="AK241" s="15"/>
      <c r="AL241" s="15">
        <f t="shared" si="38"/>
        <v>500000000</v>
      </c>
      <c r="AM241" s="15">
        <v>325542700</v>
      </c>
      <c r="AN241" s="15"/>
      <c r="AO241" s="15"/>
      <c r="AP241" s="15"/>
      <c r="AQ241" s="15"/>
      <c r="AR241" s="15"/>
      <c r="AS241" s="15"/>
      <c r="AT241" s="15">
        <f t="shared" si="32"/>
        <v>325542700</v>
      </c>
      <c r="AU241" s="15">
        <v>1000000000</v>
      </c>
      <c r="AV241" s="15"/>
      <c r="AW241" s="15"/>
      <c r="AX241" s="15"/>
      <c r="AY241" s="15"/>
      <c r="AZ241" s="15"/>
      <c r="BA241" s="15"/>
      <c r="BB241" s="15">
        <f t="shared" si="33"/>
        <v>1000000000</v>
      </c>
      <c r="BC241" s="15">
        <v>1000000000</v>
      </c>
      <c r="BD241" s="15"/>
      <c r="BE241" s="15"/>
      <c r="BF241" s="15"/>
      <c r="BG241" s="15"/>
      <c r="BH241" s="15"/>
      <c r="BI241" s="15"/>
      <c r="BJ241" s="15">
        <f t="shared" si="34"/>
        <v>1000000000</v>
      </c>
      <c r="BK241" s="15">
        <f t="shared" si="39"/>
        <v>2825542700</v>
      </c>
      <c r="BL241" s="15">
        <f t="shared" si="39"/>
        <v>0</v>
      </c>
      <c r="BM241" s="15">
        <f t="shared" si="39"/>
        <v>0</v>
      </c>
      <c r="BN241" s="15">
        <f t="shared" si="39"/>
        <v>0</v>
      </c>
      <c r="BO241" s="15">
        <f t="shared" si="39"/>
        <v>0</v>
      </c>
      <c r="BP241" s="15">
        <f t="shared" si="39"/>
        <v>0</v>
      </c>
      <c r="BQ241" s="15">
        <f t="shared" si="39"/>
        <v>0</v>
      </c>
      <c r="BR241" s="15">
        <f t="shared" si="35"/>
        <v>2825542700</v>
      </c>
    </row>
    <row r="242" spans="1:70" ht="120" hidden="1" x14ac:dyDescent="0.25">
      <c r="A242" s="1">
        <v>238</v>
      </c>
      <c r="B242" s="61" t="s">
        <v>656</v>
      </c>
      <c r="C242" s="7" t="s">
        <v>402</v>
      </c>
      <c r="D242" s="8" t="s">
        <v>403</v>
      </c>
      <c r="E242" s="9" t="s">
        <v>404</v>
      </c>
      <c r="F242" s="8" t="s">
        <v>405</v>
      </c>
      <c r="G242" s="10" t="s">
        <v>406</v>
      </c>
      <c r="H242" s="11" t="s">
        <v>407</v>
      </c>
      <c r="I242" s="11" t="s">
        <v>897</v>
      </c>
      <c r="J242" s="11" t="s">
        <v>897</v>
      </c>
      <c r="K242" s="11"/>
      <c r="L242" s="7">
        <v>7.1</v>
      </c>
      <c r="M242" s="7">
        <v>7.5</v>
      </c>
      <c r="N242" s="7"/>
      <c r="O242" s="12">
        <v>251</v>
      </c>
      <c r="P242" s="13" t="s">
        <v>906</v>
      </c>
      <c r="Q242" s="8" t="s">
        <v>907</v>
      </c>
      <c r="R242" s="8" t="s">
        <v>907</v>
      </c>
      <c r="S242" s="14">
        <v>0</v>
      </c>
      <c r="T242" s="14">
        <v>5000</v>
      </c>
      <c r="U242" s="14"/>
      <c r="V242" s="11" t="s">
        <v>677</v>
      </c>
      <c r="W242" s="39"/>
      <c r="X242" s="15"/>
      <c r="Y242" s="15"/>
      <c r="Z242" s="15"/>
      <c r="AA242" s="15"/>
      <c r="AB242" s="15"/>
      <c r="AC242" s="15"/>
      <c r="AD242" s="15">
        <f t="shared" si="37"/>
        <v>0</v>
      </c>
      <c r="AE242" s="15"/>
      <c r="AF242" s="15"/>
      <c r="AG242" s="15">
        <v>2000000000</v>
      </c>
      <c r="AH242" s="15"/>
      <c r="AI242" s="15"/>
      <c r="AJ242" s="15"/>
      <c r="AK242" s="15"/>
      <c r="AL242" s="15">
        <f t="shared" si="38"/>
        <v>2000000000</v>
      </c>
      <c r="AM242" s="15">
        <v>325542700</v>
      </c>
      <c r="AN242" s="15"/>
      <c r="AO242" s="15"/>
      <c r="AP242" s="15"/>
      <c r="AQ242" s="15"/>
      <c r="AR242" s="15"/>
      <c r="AS242" s="15"/>
      <c r="AT242" s="15">
        <f t="shared" si="32"/>
        <v>325542700</v>
      </c>
      <c r="AU242" s="15"/>
      <c r="AV242" s="15"/>
      <c r="AW242" s="15"/>
      <c r="AX242" s="15"/>
      <c r="AY242" s="15"/>
      <c r="AZ242" s="15"/>
      <c r="BA242" s="15"/>
      <c r="BB242" s="15">
        <f t="shared" si="33"/>
        <v>0</v>
      </c>
      <c r="BC242" s="15"/>
      <c r="BD242" s="15"/>
      <c r="BE242" s="15"/>
      <c r="BF242" s="15"/>
      <c r="BG242" s="15"/>
      <c r="BH242" s="15"/>
      <c r="BI242" s="15"/>
      <c r="BJ242" s="15">
        <f t="shared" si="34"/>
        <v>0</v>
      </c>
      <c r="BK242" s="15">
        <f t="shared" si="39"/>
        <v>325542700</v>
      </c>
      <c r="BL242" s="15">
        <f t="shared" si="39"/>
        <v>0</v>
      </c>
      <c r="BM242" s="15">
        <f t="shared" si="39"/>
        <v>2000000000</v>
      </c>
      <c r="BN242" s="15">
        <f t="shared" si="39"/>
        <v>0</v>
      </c>
      <c r="BO242" s="15">
        <f t="shared" si="39"/>
        <v>0</v>
      </c>
      <c r="BP242" s="15">
        <f t="shared" si="39"/>
        <v>0</v>
      </c>
      <c r="BQ242" s="15">
        <f t="shared" si="39"/>
        <v>0</v>
      </c>
      <c r="BR242" s="15">
        <f t="shared" si="35"/>
        <v>2325542700</v>
      </c>
    </row>
    <row r="243" spans="1:70" ht="210" hidden="1" x14ac:dyDescent="0.25">
      <c r="A243" s="1">
        <v>239</v>
      </c>
      <c r="B243" s="61" t="s">
        <v>656</v>
      </c>
      <c r="C243" s="7" t="s">
        <v>402</v>
      </c>
      <c r="D243" s="8" t="s">
        <v>403</v>
      </c>
      <c r="E243" s="9" t="s">
        <v>404</v>
      </c>
      <c r="F243" s="8" t="s">
        <v>405</v>
      </c>
      <c r="G243" s="10" t="s">
        <v>406</v>
      </c>
      <c r="H243" s="11" t="s">
        <v>407</v>
      </c>
      <c r="I243" s="11" t="s">
        <v>897</v>
      </c>
      <c r="J243" s="11" t="s">
        <v>897</v>
      </c>
      <c r="K243" s="11"/>
      <c r="L243" s="7">
        <v>7.1</v>
      </c>
      <c r="M243" s="7">
        <v>7.5</v>
      </c>
      <c r="N243" s="7"/>
      <c r="O243" s="12">
        <v>252</v>
      </c>
      <c r="P243" s="13" t="s">
        <v>908</v>
      </c>
      <c r="Q243" s="8" t="s">
        <v>909</v>
      </c>
      <c r="R243" s="30" t="s">
        <v>910</v>
      </c>
      <c r="S243" s="31" t="s">
        <v>911</v>
      </c>
      <c r="T243" s="31">
        <v>8000</v>
      </c>
      <c r="U243" s="31" t="s">
        <v>912</v>
      </c>
      <c r="V243" s="11" t="s">
        <v>677</v>
      </c>
      <c r="W243" s="39">
        <v>8048995305</v>
      </c>
      <c r="X243" s="15">
        <v>11200000000</v>
      </c>
      <c r="Y243" s="15">
        <v>9800000000</v>
      </c>
      <c r="Z243" s="15"/>
      <c r="AA243" s="15"/>
      <c r="AB243" s="15"/>
      <c r="AC243" s="15">
        <v>1593576062</v>
      </c>
      <c r="AD243" s="15">
        <f t="shared" si="37"/>
        <v>30642571367</v>
      </c>
      <c r="AE243" s="15">
        <v>3470414800</v>
      </c>
      <c r="AF243" s="15"/>
      <c r="AG243" s="15">
        <v>3000000000</v>
      </c>
      <c r="AH243" s="15"/>
      <c r="AI243" s="15"/>
      <c r="AJ243" s="15"/>
      <c r="AK243" s="15"/>
      <c r="AL243" s="15">
        <f t="shared" si="38"/>
        <v>6470414800</v>
      </c>
      <c r="AM243" s="15">
        <v>325542700</v>
      </c>
      <c r="AN243" s="15"/>
      <c r="AO243" s="15"/>
      <c r="AP243" s="15"/>
      <c r="AQ243" s="15"/>
      <c r="AR243" s="15"/>
      <c r="AS243" s="15"/>
      <c r="AT243" s="15">
        <f t="shared" si="32"/>
        <v>325542700</v>
      </c>
      <c r="AU243" s="15">
        <v>2639202374</v>
      </c>
      <c r="AV243" s="15"/>
      <c r="AW243" s="15"/>
      <c r="AX243" s="15"/>
      <c r="AY243" s="15"/>
      <c r="AZ243" s="15"/>
      <c r="BA243" s="15"/>
      <c r="BB243" s="15">
        <f t="shared" si="33"/>
        <v>2639202374</v>
      </c>
      <c r="BC243" s="15">
        <v>2500000000</v>
      </c>
      <c r="BD243" s="15"/>
      <c r="BE243" s="15"/>
      <c r="BF243" s="15"/>
      <c r="BG243" s="15"/>
      <c r="BH243" s="15"/>
      <c r="BI243" s="15"/>
      <c r="BJ243" s="15">
        <f t="shared" si="34"/>
        <v>2500000000</v>
      </c>
      <c r="BK243" s="15">
        <f t="shared" si="39"/>
        <v>16984155179</v>
      </c>
      <c r="BL243" s="15">
        <f t="shared" si="39"/>
        <v>11200000000</v>
      </c>
      <c r="BM243" s="15">
        <f t="shared" si="39"/>
        <v>12800000000</v>
      </c>
      <c r="BN243" s="15">
        <f t="shared" si="39"/>
        <v>0</v>
      </c>
      <c r="BO243" s="15">
        <f t="shared" si="39"/>
        <v>0</v>
      </c>
      <c r="BP243" s="15">
        <f t="shared" si="39"/>
        <v>0</v>
      </c>
      <c r="BQ243" s="15">
        <f t="shared" si="39"/>
        <v>1593576062</v>
      </c>
      <c r="BR243" s="15">
        <f t="shared" si="35"/>
        <v>42577731241</v>
      </c>
    </row>
    <row r="244" spans="1:70" ht="105" hidden="1" x14ac:dyDescent="0.25">
      <c r="A244" s="1">
        <v>240</v>
      </c>
      <c r="B244" s="68" t="s">
        <v>656</v>
      </c>
      <c r="C244" s="7" t="s">
        <v>402</v>
      </c>
      <c r="D244" s="8" t="s">
        <v>403</v>
      </c>
      <c r="E244" s="9" t="s">
        <v>404</v>
      </c>
      <c r="F244" s="8" t="s">
        <v>405</v>
      </c>
      <c r="G244" s="10" t="s">
        <v>406</v>
      </c>
      <c r="H244" s="11" t="s">
        <v>407</v>
      </c>
      <c r="I244" s="11" t="s">
        <v>897</v>
      </c>
      <c r="J244" s="11" t="s">
        <v>897</v>
      </c>
      <c r="K244" s="11"/>
      <c r="L244" s="7">
        <v>7.1</v>
      </c>
      <c r="M244" s="7">
        <v>7.5</v>
      </c>
      <c r="N244" s="7"/>
      <c r="O244" s="12">
        <v>253</v>
      </c>
      <c r="P244" s="13" t="s">
        <v>913</v>
      </c>
      <c r="Q244" s="11" t="s">
        <v>914</v>
      </c>
      <c r="R244" s="11" t="s">
        <v>914</v>
      </c>
      <c r="S244" s="14">
        <v>10</v>
      </c>
      <c r="T244" s="14">
        <v>15</v>
      </c>
      <c r="U244" s="14"/>
      <c r="V244" s="11" t="s">
        <v>677</v>
      </c>
      <c r="W244" s="39">
        <v>1201978477</v>
      </c>
      <c r="X244" s="15"/>
      <c r="Y244" s="15"/>
      <c r="Z244" s="15"/>
      <c r="AA244" s="15"/>
      <c r="AB244" s="15"/>
      <c r="AC244" s="15"/>
      <c r="AD244" s="15">
        <f t="shared" si="37"/>
        <v>1201978477</v>
      </c>
      <c r="AE244" s="15">
        <v>800000000</v>
      </c>
      <c r="AF244" s="15"/>
      <c r="AG244" s="15"/>
      <c r="AH244" s="15"/>
      <c r="AI244" s="15"/>
      <c r="AJ244" s="15"/>
      <c r="AK244" s="15"/>
      <c r="AL244" s="15">
        <f t="shared" si="38"/>
        <v>800000000</v>
      </c>
      <c r="AM244" s="15">
        <v>325542700</v>
      </c>
      <c r="AN244" s="15"/>
      <c r="AO244" s="15"/>
      <c r="AP244" s="15"/>
      <c r="AQ244" s="15"/>
      <c r="AR244" s="15"/>
      <c r="AS244" s="15"/>
      <c r="AT244" s="15">
        <f t="shared" si="32"/>
        <v>325542700</v>
      </c>
      <c r="AU244" s="15">
        <v>1960797626</v>
      </c>
      <c r="AV244" s="15"/>
      <c r="AW244" s="15"/>
      <c r="AX244" s="15"/>
      <c r="AY244" s="15"/>
      <c r="AZ244" s="15"/>
      <c r="BA244" s="15"/>
      <c r="BB244" s="15">
        <f t="shared" si="33"/>
        <v>1960797626</v>
      </c>
      <c r="BC244" s="15">
        <v>3326653459</v>
      </c>
      <c r="BD244" s="15"/>
      <c r="BE244" s="15"/>
      <c r="BF244" s="15"/>
      <c r="BG244" s="15"/>
      <c r="BH244" s="15"/>
      <c r="BI244" s="15"/>
      <c r="BJ244" s="15">
        <f t="shared" si="34"/>
        <v>3326653459</v>
      </c>
      <c r="BK244" s="15">
        <f t="shared" si="39"/>
        <v>7614972262</v>
      </c>
      <c r="BL244" s="15">
        <f t="shared" si="39"/>
        <v>0</v>
      </c>
      <c r="BM244" s="15">
        <f t="shared" si="39"/>
        <v>0</v>
      </c>
      <c r="BN244" s="15">
        <f t="shared" si="39"/>
        <v>0</v>
      </c>
      <c r="BO244" s="15">
        <f t="shared" si="39"/>
        <v>0</v>
      </c>
      <c r="BP244" s="15">
        <f t="shared" si="39"/>
        <v>0</v>
      </c>
      <c r="BQ244" s="15">
        <f t="shared" si="39"/>
        <v>0</v>
      </c>
      <c r="BR244" s="15">
        <f t="shared" si="35"/>
        <v>7614972262</v>
      </c>
    </row>
    <row r="245" spans="1:70" ht="255" hidden="1" x14ac:dyDescent="0.25">
      <c r="A245" s="1">
        <v>241</v>
      </c>
      <c r="B245" s="61" t="s">
        <v>656</v>
      </c>
      <c r="C245" s="7">
        <v>17</v>
      </c>
      <c r="D245" s="8" t="s">
        <v>662</v>
      </c>
      <c r="E245" s="9" t="s">
        <v>915</v>
      </c>
      <c r="F245" s="8" t="s">
        <v>916</v>
      </c>
      <c r="G245" s="7">
        <v>1100</v>
      </c>
      <c r="H245" s="11" t="s">
        <v>665</v>
      </c>
      <c r="I245" s="11" t="s">
        <v>917</v>
      </c>
      <c r="J245" s="11" t="s">
        <v>917</v>
      </c>
      <c r="K245" s="11"/>
      <c r="L245" s="24">
        <v>4.6600000000000003E-2</v>
      </c>
      <c r="M245" s="24">
        <v>4.6600000000000003E-2</v>
      </c>
      <c r="N245" s="24"/>
      <c r="O245" s="12">
        <v>254</v>
      </c>
      <c r="P245" s="13" t="s">
        <v>918</v>
      </c>
      <c r="Q245" s="8" t="s">
        <v>919</v>
      </c>
      <c r="R245" s="8" t="s">
        <v>919</v>
      </c>
      <c r="S245" s="14">
        <v>7002</v>
      </c>
      <c r="T245" s="14">
        <v>5000</v>
      </c>
      <c r="U245" s="14"/>
      <c r="V245" s="11" t="s">
        <v>674</v>
      </c>
      <c r="W245" s="39"/>
      <c r="X245" s="15">
        <v>5300000000</v>
      </c>
      <c r="Y245" s="15"/>
      <c r="Z245" s="15"/>
      <c r="AA245" s="15"/>
      <c r="AB245" s="15"/>
      <c r="AC245" s="15"/>
      <c r="AD245" s="15">
        <f t="shared" si="37"/>
        <v>5300000000</v>
      </c>
      <c r="AE245" s="15"/>
      <c r="AF245" s="15">
        <v>1671254998</v>
      </c>
      <c r="AG245" s="15"/>
      <c r="AH245" s="15"/>
      <c r="AI245" s="15"/>
      <c r="AJ245" s="15"/>
      <c r="AK245" s="15"/>
      <c r="AL245" s="15">
        <f t="shared" si="38"/>
        <v>1671254998</v>
      </c>
      <c r="AM245" s="15">
        <v>325542700</v>
      </c>
      <c r="AN245" s="15">
        <v>2454869000</v>
      </c>
      <c r="AO245" s="15"/>
      <c r="AP245" s="15"/>
      <c r="AQ245" s="15"/>
      <c r="AR245" s="15"/>
      <c r="AS245" s="15"/>
      <c r="AT245" s="15">
        <f t="shared" si="32"/>
        <v>2780411700</v>
      </c>
      <c r="AU245" s="15">
        <v>385004109</v>
      </c>
      <c r="AV245" s="15">
        <v>1887917002</v>
      </c>
      <c r="AW245" s="15"/>
      <c r="AX245" s="15"/>
      <c r="AY245" s="15"/>
      <c r="AZ245" s="15"/>
      <c r="BA245" s="15"/>
      <c r="BB245" s="15">
        <f t="shared" si="33"/>
        <v>2272921111</v>
      </c>
      <c r="BC245" s="15"/>
      <c r="BD245" s="15">
        <v>1599281242</v>
      </c>
      <c r="BE245" s="15"/>
      <c r="BF245" s="15"/>
      <c r="BG245" s="15"/>
      <c r="BH245" s="15"/>
      <c r="BI245" s="15"/>
      <c r="BJ245" s="15">
        <f t="shared" si="34"/>
        <v>1599281242</v>
      </c>
      <c r="BK245" s="15">
        <f t="shared" si="39"/>
        <v>710546809</v>
      </c>
      <c r="BL245" s="15">
        <f t="shared" si="39"/>
        <v>12913322242</v>
      </c>
      <c r="BM245" s="15">
        <f t="shared" si="39"/>
        <v>0</v>
      </c>
      <c r="BN245" s="15">
        <f t="shared" si="39"/>
        <v>0</v>
      </c>
      <c r="BO245" s="15">
        <f t="shared" si="39"/>
        <v>0</v>
      </c>
      <c r="BP245" s="15">
        <f t="shared" si="39"/>
        <v>0</v>
      </c>
      <c r="BQ245" s="15">
        <f t="shared" si="39"/>
        <v>0</v>
      </c>
      <c r="BR245" s="15">
        <f t="shared" si="35"/>
        <v>13623869051</v>
      </c>
    </row>
    <row r="246" spans="1:70" ht="90" hidden="1" x14ac:dyDescent="0.25">
      <c r="A246" s="1">
        <v>242</v>
      </c>
      <c r="B246" s="61" t="s">
        <v>656</v>
      </c>
      <c r="C246" s="7" t="s">
        <v>92</v>
      </c>
      <c r="D246" s="8" t="s">
        <v>93</v>
      </c>
      <c r="E246" s="9" t="s">
        <v>94</v>
      </c>
      <c r="F246" s="8" t="s">
        <v>95</v>
      </c>
      <c r="G246" s="7">
        <v>1603</v>
      </c>
      <c r="H246" s="11" t="s">
        <v>96</v>
      </c>
      <c r="I246" s="11" t="s">
        <v>920</v>
      </c>
      <c r="J246" s="11" t="s">
        <v>920</v>
      </c>
      <c r="K246" s="11"/>
      <c r="L246" s="7">
        <v>10</v>
      </c>
      <c r="M246" s="7">
        <v>7</v>
      </c>
      <c r="N246" s="7"/>
      <c r="O246" s="12">
        <v>255</v>
      </c>
      <c r="P246" s="13" t="s">
        <v>921</v>
      </c>
      <c r="Q246" s="8" t="s">
        <v>922</v>
      </c>
      <c r="R246" s="8" t="s">
        <v>922</v>
      </c>
      <c r="S246" s="14">
        <v>0</v>
      </c>
      <c r="T246" s="14">
        <v>1</v>
      </c>
      <c r="U246" s="14"/>
      <c r="V246" s="8" t="s">
        <v>100</v>
      </c>
      <c r="W246" s="39">
        <v>50000000</v>
      </c>
      <c r="X246" s="15">
        <v>60000000</v>
      </c>
      <c r="Y246" s="15"/>
      <c r="Z246" s="15"/>
      <c r="AA246" s="15"/>
      <c r="AB246" s="15"/>
      <c r="AC246" s="15"/>
      <c r="AD246" s="15">
        <f t="shared" si="37"/>
        <v>110000000</v>
      </c>
      <c r="AE246" s="15"/>
      <c r="AF246" s="15">
        <v>60000000</v>
      </c>
      <c r="AG246" s="15"/>
      <c r="AH246" s="15"/>
      <c r="AI246" s="15"/>
      <c r="AJ246" s="15"/>
      <c r="AK246" s="15"/>
      <c r="AL246" s="15">
        <f t="shared" si="38"/>
        <v>60000000</v>
      </c>
      <c r="AM246" s="15">
        <v>325542700</v>
      </c>
      <c r="AN246" s="15">
        <v>60000000</v>
      </c>
      <c r="AO246" s="15"/>
      <c r="AP246" s="15"/>
      <c r="AQ246" s="15"/>
      <c r="AR246" s="15"/>
      <c r="AS246" s="15"/>
      <c r="AT246" s="15">
        <f t="shared" si="32"/>
        <v>385542700</v>
      </c>
      <c r="AU246" s="15"/>
      <c r="AV246" s="15">
        <v>60000000</v>
      </c>
      <c r="AW246" s="15"/>
      <c r="AX246" s="15"/>
      <c r="AY246" s="15"/>
      <c r="AZ246" s="15"/>
      <c r="BA246" s="15"/>
      <c r="BB246" s="15">
        <f t="shared" si="33"/>
        <v>60000000</v>
      </c>
      <c r="BC246" s="15"/>
      <c r="BD246" s="15">
        <v>60000000</v>
      </c>
      <c r="BE246" s="15"/>
      <c r="BF246" s="15"/>
      <c r="BG246" s="15"/>
      <c r="BH246" s="15"/>
      <c r="BI246" s="15"/>
      <c r="BJ246" s="15">
        <f t="shared" si="34"/>
        <v>60000000</v>
      </c>
      <c r="BK246" s="15">
        <f t="shared" si="39"/>
        <v>375542700</v>
      </c>
      <c r="BL246" s="15">
        <f t="shared" si="39"/>
        <v>300000000</v>
      </c>
      <c r="BM246" s="15">
        <f t="shared" si="39"/>
        <v>0</v>
      </c>
      <c r="BN246" s="15">
        <f t="shared" si="39"/>
        <v>0</v>
      </c>
      <c r="BO246" s="15">
        <f t="shared" si="39"/>
        <v>0</v>
      </c>
      <c r="BP246" s="15">
        <f t="shared" si="39"/>
        <v>0</v>
      </c>
      <c r="BQ246" s="15">
        <f t="shared" si="39"/>
        <v>0</v>
      </c>
      <c r="BR246" s="15">
        <f t="shared" si="35"/>
        <v>675542700</v>
      </c>
    </row>
    <row r="247" spans="1:70" ht="105" hidden="1" x14ac:dyDescent="0.25">
      <c r="A247" s="1">
        <v>243</v>
      </c>
      <c r="B247" s="61" t="s">
        <v>656</v>
      </c>
      <c r="C247" s="7" t="s">
        <v>402</v>
      </c>
      <c r="D247" s="8" t="s">
        <v>403</v>
      </c>
      <c r="E247" s="9" t="s">
        <v>404</v>
      </c>
      <c r="F247" s="8" t="s">
        <v>405</v>
      </c>
      <c r="G247" s="10" t="s">
        <v>406</v>
      </c>
      <c r="H247" s="11" t="s">
        <v>407</v>
      </c>
      <c r="I247" s="11" t="s">
        <v>920</v>
      </c>
      <c r="J247" s="11" t="s">
        <v>920</v>
      </c>
      <c r="K247" s="11"/>
      <c r="L247" s="7">
        <v>10</v>
      </c>
      <c r="M247" s="7">
        <v>7</v>
      </c>
      <c r="N247" s="7"/>
      <c r="O247" s="12">
        <v>256</v>
      </c>
      <c r="P247" s="13" t="s">
        <v>923</v>
      </c>
      <c r="Q247" s="8" t="s">
        <v>924</v>
      </c>
      <c r="R247" s="8" t="s">
        <v>924</v>
      </c>
      <c r="S247" s="14">
        <v>0</v>
      </c>
      <c r="T247" s="14">
        <v>6</v>
      </c>
      <c r="U247" s="14"/>
      <c r="V247" s="8" t="s">
        <v>100</v>
      </c>
      <c r="W247" s="39"/>
      <c r="X247" s="15"/>
      <c r="Y247" s="15"/>
      <c r="Z247" s="15"/>
      <c r="AA247" s="15"/>
      <c r="AB247" s="15"/>
      <c r="AC247" s="15"/>
      <c r="AD247" s="15">
        <f t="shared" si="37"/>
        <v>0</v>
      </c>
      <c r="AE247" s="15">
        <v>576000000</v>
      </c>
      <c r="AF247" s="15"/>
      <c r="AG247" s="15"/>
      <c r="AH247" s="15"/>
      <c r="AI247" s="15"/>
      <c r="AJ247" s="15"/>
      <c r="AK247" s="15"/>
      <c r="AL247" s="15">
        <f t="shared" si="38"/>
        <v>576000000</v>
      </c>
      <c r="AM247" s="15">
        <v>325542700</v>
      </c>
      <c r="AN247" s="15"/>
      <c r="AO247" s="15"/>
      <c r="AP247" s="15"/>
      <c r="AQ247" s="15"/>
      <c r="AR247" s="15"/>
      <c r="AS247" s="15"/>
      <c r="AT247" s="15">
        <f t="shared" si="32"/>
        <v>325542700</v>
      </c>
      <c r="AU247" s="15">
        <v>750000000</v>
      </c>
      <c r="AV247" s="15"/>
      <c r="AW247" s="15"/>
      <c r="AX247" s="15"/>
      <c r="AY247" s="15"/>
      <c r="AZ247" s="15"/>
      <c r="BA247" s="15"/>
      <c r="BB247" s="15">
        <f t="shared" si="33"/>
        <v>750000000</v>
      </c>
      <c r="BC247" s="15">
        <v>550000000</v>
      </c>
      <c r="BD247" s="15"/>
      <c r="BE247" s="15"/>
      <c r="BF247" s="15"/>
      <c r="BG247" s="15"/>
      <c r="BH247" s="15"/>
      <c r="BI247" s="15"/>
      <c r="BJ247" s="15">
        <f t="shared" si="34"/>
        <v>550000000</v>
      </c>
      <c r="BK247" s="15">
        <f t="shared" si="39"/>
        <v>2201542700</v>
      </c>
      <c r="BL247" s="15">
        <f t="shared" si="39"/>
        <v>0</v>
      </c>
      <c r="BM247" s="15">
        <f t="shared" si="39"/>
        <v>0</v>
      </c>
      <c r="BN247" s="15">
        <f t="shared" si="39"/>
        <v>0</v>
      </c>
      <c r="BO247" s="15">
        <f t="shared" si="39"/>
        <v>0</v>
      </c>
      <c r="BP247" s="15">
        <f t="shared" si="39"/>
        <v>0</v>
      </c>
      <c r="BQ247" s="15">
        <f t="shared" si="39"/>
        <v>0</v>
      </c>
      <c r="BR247" s="15">
        <f t="shared" si="35"/>
        <v>2201542700</v>
      </c>
    </row>
    <row r="248" spans="1:70" ht="135" hidden="1" x14ac:dyDescent="0.25">
      <c r="A248" s="1">
        <v>244</v>
      </c>
      <c r="B248" s="61" t="s">
        <v>656</v>
      </c>
      <c r="C248" s="7" t="s">
        <v>402</v>
      </c>
      <c r="D248" s="8" t="s">
        <v>403</v>
      </c>
      <c r="E248" s="9" t="s">
        <v>404</v>
      </c>
      <c r="F248" s="8" t="s">
        <v>405</v>
      </c>
      <c r="G248" s="10" t="s">
        <v>406</v>
      </c>
      <c r="H248" s="11" t="s">
        <v>407</v>
      </c>
      <c r="I248" s="11" t="s">
        <v>920</v>
      </c>
      <c r="J248" s="11" t="s">
        <v>920</v>
      </c>
      <c r="K248" s="11"/>
      <c r="L248" s="7">
        <v>10</v>
      </c>
      <c r="M248" s="7">
        <v>7</v>
      </c>
      <c r="N248" s="7"/>
      <c r="O248" s="12">
        <v>257</v>
      </c>
      <c r="P248" s="13" t="s">
        <v>925</v>
      </c>
      <c r="Q248" s="8" t="s">
        <v>926</v>
      </c>
      <c r="R248" s="8" t="s">
        <v>926</v>
      </c>
      <c r="S248" s="14">
        <v>0</v>
      </c>
      <c r="T248" s="14">
        <v>50</v>
      </c>
      <c r="U248" s="14"/>
      <c r="V248" s="8" t="s">
        <v>100</v>
      </c>
      <c r="W248" s="39"/>
      <c r="X248" s="15"/>
      <c r="Y248" s="15"/>
      <c r="Z248" s="15"/>
      <c r="AA248" s="15"/>
      <c r="AB248" s="15"/>
      <c r="AC248" s="15"/>
      <c r="AD248" s="15">
        <f t="shared" si="37"/>
        <v>0</v>
      </c>
      <c r="AE248" s="15">
        <v>120000000</v>
      </c>
      <c r="AF248" s="15"/>
      <c r="AG248" s="15"/>
      <c r="AH248" s="15"/>
      <c r="AI248" s="15"/>
      <c r="AJ248" s="15"/>
      <c r="AK248" s="15"/>
      <c r="AL248" s="15">
        <f t="shared" si="38"/>
        <v>120000000</v>
      </c>
      <c r="AM248" s="15">
        <v>325542700</v>
      </c>
      <c r="AN248" s="15"/>
      <c r="AO248" s="15"/>
      <c r="AP248" s="15"/>
      <c r="AQ248" s="15"/>
      <c r="AR248" s="15"/>
      <c r="AS248" s="15"/>
      <c r="AT248" s="15">
        <f t="shared" si="32"/>
        <v>325542700</v>
      </c>
      <c r="AU248" s="15">
        <v>280000000</v>
      </c>
      <c r="AV248" s="15"/>
      <c r="AW248" s="15"/>
      <c r="AX248" s="15"/>
      <c r="AY248" s="15"/>
      <c r="AZ248" s="15"/>
      <c r="BA248" s="15"/>
      <c r="BB248" s="15">
        <f t="shared" si="33"/>
        <v>280000000</v>
      </c>
      <c r="BC248" s="15">
        <v>200000000</v>
      </c>
      <c r="BD248" s="15"/>
      <c r="BE248" s="15"/>
      <c r="BF248" s="15"/>
      <c r="BG248" s="15"/>
      <c r="BH248" s="15"/>
      <c r="BI248" s="15"/>
      <c r="BJ248" s="15">
        <f t="shared" si="34"/>
        <v>200000000</v>
      </c>
      <c r="BK248" s="15">
        <f t="shared" si="39"/>
        <v>925542700</v>
      </c>
      <c r="BL248" s="15">
        <f t="shared" si="39"/>
        <v>0</v>
      </c>
      <c r="BM248" s="15">
        <f t="shared" si="39"/>
        <v>0</v>
      </c>
      <c r="BN248" s="15">
        <f t="shared" si="39"/>
        <v>0</v>
      </c>
      <c r="BO248" s="15">
        <f t="shared" si="39"/>
        <v>0</v>
      </c>
      <c r="BP248" s="15">
        <f t="shared" si="39"/>
        <v>0</v>
      </c>
      <c r="BQ248" s="15">
        <f t="shared" si="39"/>
        <v>0</v>
      </c>
      <c r="BR248" s="15">
        <f t="shared" si="35"/>
        <v>925542700</v>
      </c>
    </row>
    <row r="249" spans="1:70" ht="345" hidden="1" x14ac:dyDescent="0.25">
      <c r="A249" s="1">
        <v>245</v>
      </c>
      <c r="B249" s="61" t="s">
        <v>656</v>
      </c>
      <c r="C249" s="7" t="s">
        <v>402</v>
      </c>
      <c r="D249" s="8" t="s">
        <v>403</v>
      </c>
      <c r="E249" s="9" t="s">
        <v>404</v>
      </c>
      <c r="F249" s="8" t="s">
        <v>405</v>
      </c>
      <c r="G249" s="10" t="s">
        <v>406</v>
      </c>
      <c r="H249" s="11" t="s">
        <v>407</v>
      </c>
      <c r="I249" s="11" t="s">
        <v>920</v>
      </c>
      <c r="J249" s="11" t="s">
        <v>920</v>
      </c>
      <c r="K249" s="11"/>
      <c r="L249" s="7">
        <v>10</v>
      </c>
      <c r="M249" s="7">
        <v>7</v>
      </c>
      <c r="N249" s="7"/>
      <c r="O249" s="12">
        <v>258</v>
      </c>
      <c r="P249" s="13" t="s">
        <v>927</v>
      </c>
      <c r="Q249" s="8" t="s">
        <v>928</v>
      </c>
      <c r="R249" s="30" t="s">
        <v>929</v>
      </c>
      <c r="S249" s="31" t="s">
        <v>72</v>
      </c>
      <c r="T249" s="31">
        <v>500</v>
      </c>
      <c r="U249" s="31" t="s">
        <v>930</v>
      </c>
      <c r="V249" s="8" t="s">
        <v>100</v>
      </c>
      <c r="W249" s="39"/>
      <c r="X249" s="15">
        <v>500000000</v>
      </c>
      <c r="Y249" s="15"/>
      <c r="Z249" s="15"/>
      <c r="AA249" s="15"/>
      <c r="AB249" s="15"/>
      <c r="AC249" s="15"/>
      <c r="AD249" s="15">
        <f t="shared" si="37"/>
        <v>500000000</v>
      </c>
      <c r="AE249" s="15">
        <v>90000000</v>
      </c>
      <c r="AF249" s="15"/>
      <c r="AG249" s="15"/>
      <c r="AH249" s="15"/>
      <c r="AI249" s="15"/>
      <c r="AJ249" s="15"/>
      <c r="AK249" s="15"/>
      <c r="AL249" s="15">
        <f t="shared" si="38"/>
        <v>90000000</v>
      </c>
      <c r="AM249" s="15">
        <v>325542700</v>
      </c>
      <c r="AN249" s="15"/>
      <c r="AO249" s="15"/>
      <c r="AP249" s="15"/>
      <c r="AQ249" s="15"/>
      <c r="AR249" s="15"/>
      <c r="AS249" s="15"/>
      <c r="AT249" s="15">
        <f t="shared" si="32"/>
        <v>325542700</v>
      </c>
      <c r="AU249" s="15">
        <v>150000000</v>
      </c>
      <c r="AV249" s="15"/>
      <c r="AW249" s="15"/>
      <c r="AX249" s="15"/>
      <c r="AY249" s="15"/>
      <c r="AZ249" s="15"/>
      <c r="BA249" s="15"/>
      <c r="BB249" s="15">
        <f t="shared" si="33"/>
        <v>150000000</v>
      </c>
      <c r="BC249" s="15">
        <v>100000000</v>
      </c>
      <c r="BD249" s="15"/>
      <c r="BE249" s="15"/>
      <c r="BF249" s="15"/>
      <c r="BG249" s="15"/>
      <c r="BH249" s="15"/>
      <c r="BI249" s="15"/>
      <c r="BJ249" s="15">
        <f t="shared" si="34"/>
        <v>100000000</v>
      </c>
      <c r="BK249" s="15">
        <f t="shared" si="39"/>
        <v>665542700</v>
      </c>
      <c r="BL249" s="15">
        <f t="shared" si="39"/>
        <v>500000000</v>
      </c>
      <c r="BM249" s="15">
        <f t="shared" si="39"/>
        <v>0</v>
      </c>
      <c r="BN249" s="15">
        <f t="shared" si="39"/>
        <v>0</v>
      </c>
      <c r="BO249" s="15">
        <f t="shared" si="39"/>
        <v>0</v>
      </c>
      <c r="BP249" s="15">
        <f t="shared" si="39"/>
        <v>0</v>
      </c>
      <c r="BQ249" s="15">
        <f t="shared" si="39"/>
        <v>0</v>
      </c>
      <c r="BR249" s="15">
        <f t="shared" si="35"/>
        <v>1165542700</v>
      </c>
    </row>
    <row r="250" spans="1:70" ht="120" hidden="1" x14ac:dyDescent="0.25">
      <c r="A250" s="1">
        <v>246</v>
      </c>
      <c r="B250" s="61" t="s">
        <v>656</v>
      </c>
      <c r="C250" s="7" t="s">
        <v>402</v>
      </c>
      <c r="D250" s="8" t="s">
        <v>403</v>
      </c>
      <c r="E250" s="9" t="s">
        <v>404</v>
      </c>
      <c r="F250" s="8" t="s">
        <v>405</v>
      </c>
      <c r="G250" s="10" t="s">
        <v>406</v>
      </c>
      <c r="H250" s="11" t="s">
        <v>407</v>
      </c>
      <c r="I250" s="11" t="s">
        <v>920</v>
      </c>
      <c r="J250" s="11" t="s">
        <v>920</v>
      </c>
      <c r="K250" s="11"/>
      <c r="L250" s="7">
        <v>10</v>
      </c>
      <c r="M250" s="7">
        <v>7</v>
      </c>
      <c r="N250" s="7"/>
      <c r="O250" s="12">
        <v>259</v>
      </c>
      <c r="P250" s="13" t="s">
        <v>931</v>
      </c>
      <c r="Q250" s="8" t="s">
        <v>932</v>
      </c>
      <c r="R250" s="30" t="s">
        <v>933</v>
      </c>
      <c r="S250" s="31">
        <v>22</v>
      </c>
      <c r="T250" s="31" t="s">
        <v>934</v>
      </c>
      <c r="U250" s="31" t="s">
        <v>935</v>
      </c>
      <c r="V250" s="8" t="s">
        <v>100</v>
      </c>
      <c r="W250" s="39"/>
      <c r="X250" s="15"/>
      <c r="Y250" s="15"/>
      <c r="Z250" s="15"/>
      <c r="AA250" s="15"/>
      <c r="AB250" s="15"/>
      <c r="AC250" s="15"/>
      <c r="AD250" s="15">
        <f t="shared" si="37"/>
        <v>0</v>
      </c>
      <c r="AE250" s="15">
        <v>40000000</v>
      </c>
      <c r="AF250" s="15"/>
      <c r="AG250" s="15"/>
      <c r="AH250" s="15"/>
      <c r="AI250" s="15"/>
      <c r="AJ250" s="15"/>
      <c r="AK250" s="15"/>
      <c r="AL250" s="15">
        <f t="shared" si="38"/>
        <v>40000000</v>
      </c>
      <c r="AM250" s="15">
        <v>325542700</v>
      </c>
      <c r="AN250" s="15"/>
      <c r="AO250" s="15"/>
      <c r="AP250" s="15"/>
      <c r="AQ250" s="15"/>
      <c r="AR250" s="15"/>
      <c r="AS250" s="15"/>
      <c r="AT250" s="15">
        <f t="shared" si="32"/>
        <v>325542700</v>
      </c>
      <c r="AU250" s="15">
        <v>40000000</v>
      </c>
      <c r="AV250" s="15"/>
      <c r="AW250" s="15"/>
      <c r="AX250" s="15"/>
      <c r="AY250" s="15"/>
      <c r="AZ250" s="15"/>
      <c r="BA250" s="15"/>
      <c r="BB250" s="15">
        <f t="shared" si="33"/>
        <v>40000000</v>
      </c>
      <c r="BC250" s="15">
        <v>30000000</v>
      </c>
      <c r="BD250" s="15"/>
      <c r="BE250" s="15"/>
      <c r="BF250" s="15"/>
      <c r="BG250" s="15"/>
      <c r="BH250" s="15"/>
      <c r="BI250" s="15"/>
      <c r="BJ250" s="15">
        <f t="shared" si="34"/>
        <v>30000000</v>
      </c>
      <c r="BK250" s="15">
        <f t="shared" si="39"/>
        <v>435542700</v>
      </c>
      <c r="BL250" s="15">
        <f t="shared" si="39"/>
        <v>0</v>
      </c>
      <c r="BM250" s="15">
        <f t="shared" si="39"/>
        <v>0</v>
      </c>
      <c r="BN250" s="15">
        <f t="shared" si="39"/>
        <v>0</v>
      </c>
      <c r="BO250" s="15">
        <f t="shared" si="39"/>
        <v>0</v>
      </c>
      <c r="BP250" s="15">
        <f t="shared" si="39"/>
        <v>0</v>
      </c>
      <c r="BQ250" s="15">
        <f t="shared" si="39"/>
        <v>0</v>
      </c>
      <c r="BR250" s="15">
        <f t="shared" si="35"/>
        <v>435542700</v>
      </c>
    </row>
    <row r="251" spans="1:70" ht="90" hidden="1" x14ac:dyDescent="0.25">
      <c r="A251" s="1">
        <v>247</v>
      </c>
      <c r="B251" s="61" t="s">
        <v>656</v>
      </c>
      <c r="C251" s="7" t="s">
        <v>402</v>
      </c>
      <c r="D251" s="8" t="s">
        <v>403</v>
      </c>
      <c r="E251" s="9" t="s">
        <v>404</v>
      </c>
      <c r="F251" s="8" t="s">
        <v>405</v>
      </c>
      <c r="G251" s="10" t="s">
        <v>406</v>
      </c>
      <c r="H251" s="11" t="s">
        <v>407</v>
      </c>
      <c r="I251" s="11" t="s">
        <v>920</v>
      </c>
      <c r="J251" s="11" t="s">
        <v>920</v>
      </c>
      <c r="K251" s="11"/>
      <c r="L251" s="7">
        <v>10</v>
      </c>
      <c r="M251" s="7">
        <v>7</v>
      </c>
      <c r="N251" s="7"/>
      <c r="O251" s="12">
        <v>260</v>
      </c>
      <c r="P251" s="13" t="s">
        <v>936</v>
      </c>
      <c r="Q251" s="8" t="s">
        <v>937</v>
      </c>
      <c r="R251" s="30" t="s">
        <v>938</v>
      </c>
      <c r="S251" s="31" t="s">
        <v>72</v>
      </c>
      <c r="T251" s="31">
        <v>200</v>
      </c>
      <c r="U251" s="31" t="s">
        <v>939</v>
      </c>
      <c r="V251" s="8" t="s">
        <v>100</v>
      </c>
      <c r="W251" s="39">
        <v>180000000</v>
      </c>
      <c r="X251" s="15"/>
      <c r="Y251" s="15"/>
      <c r="Z251" s="15"/>
      <c r="AA251" s="15"/>
      <c r="AB251" s="15"/>
      <c r="AC251" s="15">
        <v>329365812</v>
      </c>
      <c r="AD251" s="15">
        <f t="shared" si="37"/>
        <v>509365812</v>
      </c>
      <c r="AE251" s="15">
        <v>50000000</v>
      </c>
      <c r="AF251" s="15"/>
      <c r="AG251" s="15"/>
      <c r="AH251" s="15"/>
      <c r="AI251" s="15"/>
      <c r="AJ251" s="15"/>
      <c r="AK251" s="15"/>
      <c r="AL251" s="15">
        <f t="shared" si="38"/>
        <v>50000000</v>
      </c>
      <c r="AM251" s="15">
        <v>325542700</v>
      </c>
      <c r="AN251" s="15"/>
      <c r="AO251" s="15"/>
      <c r="AP251" s="15"/>
      <c r="AQ251" s="15"/>
      <c r="AR251" s="15"/>
      <c r="AS251" s="15"/>
      <c r="AT251" s="15">
        <f t="shared" si="32"/>
        <v>325542700</v>
      </c>
      <c r="AU251" s="15">
        <v>180000000</v>
      </c>
      <c r="AV251" s="15"/>
      <c r="AW251" s="15"/>
      <c r="AX251" s="15"/>
      <c r="AY251" s="15"/>
      <c r="AZ251" s="15"/>
      <c r="BA251" s="15"/>
      <c r="BB251" s="15">
        <f t="shared" si="33"/>
        <v>180000000</v>
      </c>
      <c r="BC251" s="15">
        <v>100000000</v>
      </c>
      <c r="BD251" s="15"/>
      <c r="BE251" s="15"/>
      <c r="BF251" s="15"/>
      <c r="BG251" s="15"/>
      <c r="BH251" s="15"/>
      <c r="BI251" s="15"/>
      <c r="BJ251" s="15">
        <f t="shared" si="34"/>
        <v>100000000</v>
      </c>
      <c r="BK251" s="15">
        <f t="shared" si="39"/>
        <v>835542700</v>
      </c>
      <c r="BL251" s="15">
        <f t="shared" si="39"/>
        <v>0</v>
      </c>
      <c r="BM251" s="15">
        <f t="shared" si="39"/>
        <v>0</v>
      </c>
      <c r="BN251" s="15">
        <f t="shared" si="39"/>
        <v>0</v>
      </c>
      <c r="BO251" s="15">
        <f t="shared" si="39"/>
        <v>0</v>
      </c>
      <c r="BP251" s="15">
        <f t="shared" si="39"/>
        <v>0</v>
      </c>
      <c r="BQ251" s="15">
        <f t="shared" si="39"/>
        <v>329365812</v>
      </c>
      <c r="BR251" s="15">
        <f t="shared" si="35"/>
        <v>1164908512</v>
      </c>
    </row>
    <row r="252" spans="1:70" ht="180" hidden="1" x14ac:dyDescent="0.25">
      <c r="A252" s="1">
        <v>248</v>
      </c>
      <c r="B252" s="61" t="s">
        <v>656</v>
      </c>
      <c r="C252" s="7" t="s">
        <v>402</v>
      </c>
      <c r="D252" s="8" t="s">
        <v>403</v>
      </c>
      <c r="E252" s="9" t="s">
        <v>404</v>
      </c>
      <c r="F252" s="8" t="s">
        <v>405</v>
      </c>
      <c r="G252" s="10" t="s">
        <v>406</v>
      </c>
      <c r="H252" s="11" t="s">
        <v>407</v>
      </c>
      <c r="I252" s="11" t="s">
        <v>920</v>
      </c>
      <c r="J252" s="11" t="s">
        <v>920</v>
      </c>
      <c r="K252" s="11"/>
      <c r="L252" s="7">
        <v>10</v>
      </c>
      <c r="M252" s="7">
        <v>7</v>
      </c>
      <c r="N252" s="7"/>
      <c r="O252" s="12">
        <v>261</v>
      </c>
      <c r="P252" s="13" t="s">
        <v>940</v>
      </c>
      <c r="Q252" s="8" t="s">
        <v>941</v>
      </c>
      <c r="R252" s="30" t="s">
        <v>942</v>
      </c>
      <c r="S252" s="31">
        <v>240</v>
      </c>
      <c r="T252" s="31" t="s">
        <v>943</v>
      </c>
      <c r="U252" s="31" t="s">
        <v>944</v>
      </c>
      <c r="V252" s="8" t="s">
        <v>100</v>
      </c>
      <c r="W252" s="39"/>
      <c r="X252" s="15"/>
      <c r="Y252" s="15"/>
      <c r="Z252" s="15"/>
      <c r="AA252" s="15"/>
      <c r="AB252" s="15"/>
      <c r="AC252" s="15"/>
      <c r="AD252" s="15">
        <f t="shared" si="37"/>
        <v>0</v>
      </c>
      <c r="AE252" s="15">
        <v>150000000</v>
      </c>
      <c r="AF252" s="15"/>
      <c r="AG252" s="15"/>
      <c r="AH252" s="15"/>
      <c r="AI252" s="15"/>
      <c r="AJ252" s="15"/>
      <c r="AK252" s="15"/>
      <c r="AL252" s="15">
        <f t="shared" si="38"/>
        <v>150000000</v>
      </c>
      <c r="AM252" s="15">
        <v>325542700</v>
      </c>
      <c r="AN252" s="15"/>
      <c r="AO252" s="15"/>
      <c r="AP252" s="15"/>
      <c r="AQ252" s="15"/>
      <c r="AR252" s="15"/>
      <c r="AS252" s="15"/>
      <c r="AT252" s="15">
        <f t="shared" si="32"/>
        <v>325542700</v>
      </c>
      <c r="AU252" s="15">
        <v>250000000</v>
      </c>
      <c r="AV252" s="15"/>
      <c r="AW252" s="15"/>
      <c r="AX252" s="15"/>
      <c r="AY252" s="15"/>
      <c r="AZ252" s="15"/>
      <c r="BA252" s="15"/>
      <c r="BB252" s="15">
        <f t="shared" si="33"/>
        <v>250000000</v>
      </c>
      <c r="BC252" s="15">
        <v>200000000</v>
      </c>
      <c r="BD252" s="15"/>
      <c r="BE252" s="15"/>
      <c r="BF252" s="15"/>
      <c r="BG252" s="15"/>
      <c r="BH252" s="15"/>
      <c r="BI252" s="15"/>
      <c r="BJ252" s="15">
        <f t="shared" si="34"/>
        <v>200000000</v>
      </c>
      <c r="BK252" s="15">
        <f t="shared" si="39"/>
        <v>925542700</v>
      </c>
      <c r="BL252" s="15">
        <f t="shared" si="39"/>
        <v>0</v>
      </c>
      <c r="BM252" s="15">
        <f t="shared" si="39"/>
        <v>0</v>
      </c>
      <c r="BN252" s="15">
        <f t="shared" si="39"/>
        <v>0</v>
      </c>
      <c r="BO252" s="15">
        <f t="shared" si="39"/>
        <v>0</v>
      </c>
      <c r="BP252" s="15">
        <f t="shared" si="39"/>
        <v>0</v>
      </c>
      <c r="BQ252" s="15">
        <f t="shared" si="39"/>
        <v>0</v>
      </c>
      <c r="BR252" s="15">
        <f t="shared" si="35"/>
        <v>925542700</v>
      </c>
    </row>
    <row r="253" spans="1:70" ht="135" hidden="1" x14ac:dyDescent="0.25">
      <c r="A253" s="1">
        <v>249</v>
      </c>
      <c r="B253" s="61" t="s">
        <v>656</v>
      </c>
      <c r="C253" s="7" t="s">
        <v>402</v>
      </c>
      <c r="D253" s="8" t="s">
        <v>403</v>
      </c>
      <c r="E253" s="9" t="s">
        <v>404</v>
      </c>
      <c r="F253" s="8" t="s">
        <v>405</v>
      </c>
      <c r="G253" s="10" t="s">
        <v>406</v>
      </c>
      <c r="H253" s="11" t="s">
        <v>407</v>
      </c>
      <c r="I253" s="11" t="s">
        <v>920</v>
      </c>
      <c r="J253" s="11" t="s">
        <v>920</v>
      </c>
      <c r="K253" s="11"/>
      <c r="L253" s="7">
        <v>10</v>
      </c>
      <c r="M253" s="7">
        <v>7</v>
      </c>
      <c r="N253" s="7"/>
      <c r="O253" s="12">
        <v>262</v>
      </c>
      <c r="P253" s="13" t="s">
        <v>945</v>
      </c>
      <c r="Q253" s="11" t="s">
        <v>946</v>
      </c>
      <c r="R253" s="11" t="s">
        <v>946</v>
      </c>
      <c r="S253" s="14">
        <v>36</v>
      </c>
      <c r="T253" s="14">
        <v>20</v>
      </c>
      <c r="U253" s="14"/>
      <c r="V253" s="11" t="s">
        <v>677</v>
      </c>
      <c r="W253" s="39">
        <v>120000000</v>
      </c>
      <c r="X253" s="15"/>
      <c r="Y253" s="15"/>
      <c r="Z253" s="15"/>
      <c r="AA253" s="15"/>
      <c r="AB253" s="15"/>
      <c r="AC253" s="15"/>
      <c r="AD253" s="15">
        <f t="shared" si="37"/>
        <v>120000000</v>
      </c>
      <c r="AE253" s="15"/>
      <c r="AF253" s="15"/>
      <c r="AG253" s="15"/>
      <c r="AH253" s="15"/>
      <c r="AI253" s="15"/>
      <c r="AJ253" s="15"/>
      <c r="AK253" s="15"/>
      <c r="AL253" s="15">
        <f t="shared" si="38"/>
        <v>0</v>
      </c>
      <c r="AM253" s="15">
        <v>325542700</v>
      </c>
      <c r="AN253" s="15"/>
      <c r="AO253" s="15"/>
      <c r="AP253" s="15"/>
      <c r="AQ253" s="15"/>
      <c r="AR253" s="15"/>
      <c r="AS253" s="15"/>
      <c r="AT253" s="15">
        <f t="shared" si="32"/>
        <v>325542700</v>
      </c>
      <c r="AU253" s="15">
        <v>200000000</v>
      </c>
      <c r="AV253" s="15"/>
      <c r="AW253" s="15"/>
      <c r="AX253" s="15"/>
      <c r="AY253" s="15"/>
      <c r="AZ253" s="15"/>
      <c r="BA253" s="15"/>
      <c r="BB253" s="15">
        <f t="shared" si="33"/>
        <v>200000000</v>
      </c>
      <c r="BC253" s="15"/>
      <c r="BD253" s="15"/>
      <c r="BE253" s="15"/>
      <c r="BF253" s="15"/>
      <c r="BG253" s="15"/>
      <c r="BH253" s="15"/>
      <c r="BI253" s="15"/>
      <c r="BJ253" s="15">
        <f t="shared" si="34"/>
        <v>0</v>
      </c>
      <c r="BK253" s="15">
        <f t="shared" si="39"/>
        <v>645542700</v>
      </c>
      <c r="BL253" s="15">
        <f t="shared" si="39"/>
        <v>0</v>
      </c>
      <c r="BM253" s="15">
        <f t="shared" si="39"/>
        <v>0</v>
      </c>
      <c r="BN253" s="15">
        <f t="shared" si="39"/>
        <v>0</v>
      </c>
      <c r="BO253" s="15">
        <f t="shared" si="39"/>
        <v>0</v>
      </c>
      <c r="BP253" s="15">
        <f t="shared" si="39"/>
        <v>0</v>
      </c>
      <c r="BQ253" s="15">
        <f t="shared" si="39"/>
        <v>0</v>
      </c>
      <c r="BR253" s="15">
        <f t="shared" si="35"/>
        <v>645542700</v>
      </c>
    </row>
    <row r="254" spans="1:70" ht="135" hidden="1" x14ac:dyDescent="0.25">
      <c r="A254" s="1">
        <v>264</v>
      </c>
      <c r="B254" s="61" t="s">
        <v>656</v>
      </c>
      <c r="C254" s="9" t="s">
        <v>81</v>
      </c>
      <c r="D254" s="74" t="s">
        <v>82</v>
      </c>
      <c r="E254" s="9" t="s">
        <v>947</v>
      </c>
      <c r="F254" s="8" t="s">
        <v>948</v>
      </c>
      <c r="G254" s="7">
        <v>1300</v>
      </c>
      <c r="H254" s="8" t="s">
        <v>85</v>
      </c>
      <c r="I254" s="8" t="s">
        <v>949</v>
      </c>
      <c r="J254" s="8" t="s">
        <v>949</v>
      </c>
      <c r="K254" s="8"/>
      <c r="L254" s="23">
        <v>1</v>
      </c>
      <c r="M254" s="23">
        <v>1</v>
      </c>
      <c r="N254" s="23"/>
      <c r="O254" s="19">
        <v>449</v>
      </c>
      <c r="P254" s="13"/>
      <c r="Q254" s="75"/>
      <c r="R254" s="76" t="s">
        <v>950</v>
      </c>
      <c r="S254" s="77">
        <v>0</v>
      </c>
      <c r="T254" s="77">
        <v>50000</v>
      </c>
      <c r="U254" s="78" t="s">
        <v>951</v>
      </c>
      <c r="V254" s="8" t="s">
        <v>952</v>
      </c>
      <c r="W254" s="39"/>
      <c r="X254" s="15"/>
      <c r="Y254" s="15"/>
      <c r="Z254" s="15"/>
      <c r="AA254" s="15"/>
      <c r="AB254" s="15"/>
      <c r="AC254" s="15"/>
      <c r="AD254" s="15">
        <f t="shared" si="37"/>
        <v>0</v>
      </c>
      <c r="AE254" s="15"/>
      <c r="AF254" s="15"/>
      <c r="AG254" s="15"/>
      <c r="AH254" s="15"/>
      <c r="AI254" s="15"/>
      <c r="AJ254" s="15"/>
      <c r="AK254" s="15"/>
      <c r="AL254" s="15">
        <f t="shared" si="38"/>
        <v>0</v>
      </c>
      <c r="AM254" s="15">
        <v>325542700</v>
      </c>
      <c r="AN254" s="15"/>
      <c r="AO254" s="15"/>
      <c r="AP254" s="15"/>
      <c r="AQ254" s="15"/>
      <c r="AR254" s="15"/>
      <c r="AS254" s="15"/>
      <c r="AT254" s="15">
        <f t="shared" si="32"/>
        <v>325542700</v>
      </c>
      <c r="AU254" s="15">
        <v>2300000000</v>
      </c>
      <c r="AV254" s="15"/>
      <c r="AW254" s="15"/>
      <c r="AX254" s="15"/>
      <c r="AY254" s="15"/>
      <c r="AZ254" s="15"/>
      <c r="BA254" s="15"/>
      <c r="BB254" s="15">
        <f t="shared" si="33"/>
        <v>2300000000</v>
      </c>
      <c r="BC254" s="15">
        <v>3200000000</v>
      </c>
      <c r="BD254" s="15"/>
      <c r="BE254" s="15"/>
      <c r="BF254" s="15"/>
      <c r="BG254" s="15"/>
      <c r="BH254" s="15"/>
      <c r="BI254" s="15"/>
      <c r="BJ254" s="15">
        <f t="shared" si="34"/>
        <v>3200000000</v>
      </c>
      <c r="BK254" s="15">
        <f t="shared" si="39"/>
        <v>5825542700</v>
      </c>
      <c r="BL254" s="15">
        <f t="shared" ref="BL254:BQ254" si="40">+BD254+AV254+AN254</f>
        <v>0</v>
      </c>
      <c r="BM254" s="15">
        <f t="shared" si="40"/>
        <v>0</v>
      </c>
      <c r="BN254" s="15">
        <f t="shared" si="40"/>
        <v>0</v>
      </c>
      <c r="BO254" s="15">
        <f t="shared" si="40"/>
        <v>0</v>
      </c>
      <c r="BP254" s="15">
        <f t="shared" si="40"/>
        <v>0</v>
      </c>
      <c r="BQ254" s="15">
        <f t="shared" si="40"/>
        <v>0</v>
      </c>
      <c r="BR254" s="15">
        <f t="shared" si="35"/>
        <v>5825542700</v>
      </c>
    </row>
    <row r="255" spans="1:70" ht="120" hidden="1" x14ac:dyDescent="0.25">
      <c r="A255" s="1">
        <v>250</v>
      </c>
      <c r="B255" s="61" t="s">
        <v>656</v>
      </c>
      <c r="C255" s="7">
        <v>45</v>
      </c>
      <c r="D255" s="8" t="s">
        <v>548</v>
      </c>
      <c r="E255" s="9" t="s">
        <v>557</v>
      </c>
      <c r="F255" s="8" t="s">
        <v>558</v>
      </c>
      <c r="G255" s="7">
        <v>1000</v>
      </c>
      <c r="H255" s="11" t="s">
        <v>551</v>
      </c>
      <c r="I255" s="11" t="s">
        <v>920</v>
      </c>
      <c r="J255" s="11" t="s">
        <v>920</v>
      </c>
      <c r="K255" s="11"/>
      <c r="L255" s="7">
        <v>10</v>
      </c>
      <c r="M255" s="7">
        <v>7</v>
      </c>
      <c r="N255" s="7"/>
      <c r="O255" s="12">
        <v>263</v>
      </c>
      <c r="P255" s="13" t="s">
        <v>953</v>
      </c>
      <c r="Q255" s="11" t="s">
        <v>954</v>
      </c>
      <c r="R255" s="11" t="s">
        <v>954</v>
      </c>
      <c r="S255" s="14">
        <v>100</v>
      </c>
      <c r="T255" s="20">
        <v>1</v>
      </c>
      <c r="U255" s="20"/>
      <c r="V255" s="8" t="s">
        <v>955</v>
      </c>
      <c r="W255" s="39">
        <v>54989900</v>
      </c>
      <c r="X255" s="15"/>
      <c r="Y255" s="15"/>
      <c r="Z255" s="15"/>
      <c r="AA255" s="15"/>
      <c r="AB255" s="15"/>
      <c r="AC255" s="15"/>
      <c r="AD255" s="15">
        <f t="shared" si="37"/>
        <v>54989900</v>
      </c>
      <c r="AE255" s="15">
        <v>50000000</v>
      </c>
      <c r="AF255" s="15"/>
      <c r="AG255" s="15"/>
      <c r="AH255" s="15"/>
      <c r="AI255" s="15"/>
      <c r="AJ255" s="15"/>
      <c r="AK255" s="15"/>
      <c r="AL255" s="15">
        <f t="shared" si="38"/>
        <v>50000000</v>
      </c>
      <c r="AM255" s="15">
        <v>325542700</v>
      </c>
      <c r="AN255" s="15"/>
      <c r="AO255" s="15"/>
      <c r="AP255" s="15"/>
      <c r="AQ255" s="15"/>
      <c r="AR255" s="15"/>
      <c r="AS255" s="15"/>
      <c r="AT255" s="15">
        <f t="shared" si="32"/>
        <v>325542700</v>
      </c>
      <c r="AU255" s="15">
        <v>70000000</v>
      </c>
      <c r="AV255" s="15"/>
      <c r="AW255" s="15"/>
      <c r="AX255" s="15"/>
      <c r="AY255" s="15"/>
      <c r="AZ255" s="15"/>
      <c r="BA255" s="15"/>
      <c r="BB255" s="15">
        <f t="shared" si="33"/>
        <v>70000000</v>
      </c>
      <c r="BC255" s="15">
        <v>50000000</v>
      </c>
      <c r="BD255" s="15"/>
      <c r="BE255" s="15"/>
      <c r="BF255" s="15"/>
      <c r="BG255" s="15"/>
      <c r="BH255" s="15"/>
      <c r="BI255" s="15"/>
      <c r="BJ255" s="15">
        <f t="shared" si="34"/>
        <v>50000000</v>
      </c>
      <c r="BK255" s="15">
        <f t="shared" si="39"/>
        <v>550532600</v>
      </c>
      <c r="BL255" s="15">
        <f t="shared" si="39"/>
        <v>0</v>
      </c>
      <c r="BM255" s="15">
        <f t="shared" si="39"/>
        <v>0</v>
      </c>
      <c r="BN255" s="15">
        <f t="shared" si="39"/>
        <v>0</v>
      </c>
      <c r="BO255" s="15">
        <f t="shared" si="39"/>
        <v>0</v>
      </c>
      <c r="BP255" s="15">
        <f t="shared" si="39"/>
        <v>0</v>
      </c>
      <c r="BQ255" s="15">
        <f t="shared" si="39"/>
        <v>0</v>
      </c>
      <c r="BR255" s="15">
        <f t="shared" si="35"/>
        <v>550532600</v>
      </c>
    </row>
    <row r="256" spans="1:70" ht="75" hidden="1" x14ac:dyDescent="0.25">
      <c r="A256" s="1">
        <v>251</v>
      </c>
      <c r="B256" s="61" t="s">
        <v>656</v>
      </c>
      <c r="C256" s="7">
        <v>45</v>
      </c>
      <c r="D256" s="8" t="s">
        <v>548</v>
      </c>
      <c r="E256" s="9" t="s">
        <v>557</v>
      </c>
      <c r="F256" s="8" t="s">
        <v>558</v>
      </c>
      <c r="G256" s="7">
        <v>1000</v>
      </c>
      <c r="H256" s="11" t="s">
        <v>551</v>
      </c>
      <c r="I256" s="11" t="s">
        <v>920</v>
      </c>
      <c r="J256" s="11" t="s">
        <v>920</v>
      </c>
      <c r="K256" s="11"/>
      <c r="L256" s="7">
        <v>10</v>
      </c>
      <c r="M256" s="7">
        <v>7</v>
      </c>
      <c r="N256" s="7"/>
      <c r="O256" s="12">
        <v>264</v>
      </c>
      <c r="P256" s="13" t="s">
        <v>956</v>
      </c>
      <c r="Q256" s="11" t="s">
        <v>957</v>
      </c>
      <c r="R256" s="11" t="s">
        <v>957</v>
      </c>
      <c r="S256" s="14">
        <v>2</v>
      </c>
      <c r="T256" s="14">
        <v>2</v>
      </c>
      <c r="U256" s="14"/>
      <c r="V256" s="8" t="s">
        <v>955</v>
      </c>
      <c r="W256" s="39"/>
      <c r="X256" s="15"/>
      <c r="Y256" s="15"/>
      <c r="Z256" s="15"/>
      <c r="AA256" s="15"/>
      <c r="AB256" s="15"/>
      <c r="AC256" s="15"/>
      <c r="AD256" s="15">
        <f t="shared" si="37"/>
        <v>0</v>
      </c>
      <c r="AE256" s="15"/>
      <c r="AF256" s="15"/>
      <c r="AG256" s="15"/>
      <c r="AH256" s="15"/>
      <c r="AI256" s="15"/>
      <c r="AJ256" s="15"/>
      <c r="AK256" s="15">
        <v>2500000000</v>
      </c>
      <c r="AL256" s="15">
        <f t="shared" si="38"/>
        <v>2500000000</v>
      </c>
      <c r="AM256" s="15">
        <v>325542700</v>
      </c>
      <c r="AN256" s="15"/>
      <c r="AO256" s="15"/>
      <c r="AP256" s="15"/>
      <c r="AQ256" s="15"/>
      <c r="AR256" s="15"/>
      <c r="AS256" s="15">
        <v>2500000000</v>
      </c>
      <c r="AT256" s="15">
        <f t="shared" si="32"/>
        <v>2825542700</v>
      </c>
      <c r="AU256" s="15"/>
      <c r="AV256" s="15"/>
      <c r="AW256" s="15"/>
      <c r="AX256" s="15"/>
      <c r="AY256" s="15"/>
      <c r="AZ256" s="15"/>
      <c r="BA256" s="15"/>
      <c r="BB256" s="15">
        <f t="shared" si="33"/>
        <v>0</v>
      </c>
      <c r="BC256" s="15"/>
      <c r="BD256" s="15"/>
      <c r="BE256" s="15"/>
      <c r="BF256" s="15"/>
      <c r="BG256" s="15"/>
      <c r="BH256" s="15"/>
      <c r="BI256" s="15"/>
      <c r="BJ256" s="15">
        <f t="shared" si="34"/>
        <v>0</v>
      </c>
      <c r="BK256" s="15">
        <f t="shared" si="39"/>
        <v>325542700</v>
      </c>
      <c r="BL256" s="15">
        <f t="shared" si="39"/>
        <v>0</v>
      </c>
      <c r="BM256" s="15">
        <f t="shared" si="39"/>
        <v>0</v>
      </c>
      <c r="BN256" s="15">
        <f t="shared" si="39"/>
        <v>0</v>
      </c>
      <c r="BO256" s="15">
        <f t="shared" si="39"/>
        <v>0</v>
      </c>
      <c r="BP256" s="15">
        <f t="shared" si="39"/>
        <v>0</v>
      </c>
      <c r="BQ256" s="15">
        <f t="shared" si="39"/>
        <v>5000000000</v>
      </c>
      <c r="BR256" s="15">
        <f t="shared" si="35"/>
        <v>5325542700</v>
      </c>
    </row>
    <row r="257" spans="1:70" ht="150" hidden="1" x14ac:dyDescent="0.25">
      <c r="A257" s="1">
        <v>252</v>
      </c>
      <c r="B257" s="61" t="s">
        <v>656</v>
      </c>
      <c r="C257" s="7" t="s">
        <v>92</v>
      </c>
      <c r="D257" s="8" t="s">
        <v>93</v>
      </c>
      <c r="E257" s="9" t="s">
        <v>94</v>
      </c>
      <c r="F257" s="8" t="s">
        <v>95</v>
      </c>
      <c r="G257" s="7">
        <v>1603</v>
      </c>
      <c r="H257" s="11" t="s">
        <v>96</v>
      </c>
      <c r="I257" s="11" t="s">
        <v>958</v>
      </c>
      <c r="J257" s="11" t="s">
        <v>958</v>
      </c>
      <c r="K257" s="11"/>
      <c r="L257" s="7">
        <v>5.37</v>
      </c>
      <c r="M257" s="7">
        <v>5.5</v>
      </c>
      <c r="N257" s="7"/>
      <c r="O257" s="12">
        <v>265</v>
      </c>
      <c r="P257" s="13" t="s">
        <v>959</v>
      </c>
      <c r="Q257" s="8" t="s">
        <v>960</v>
      </c>
      <c r="R257" s="8" t="s">
        <v>960</v>
      </c>
      <c r="S257" s="14">
        <v>354</v>
      </c>
      <c r="T257" s="14">
        <v>200</v>
      </c>
      <c r="U257" s="14"/>
      <c r="V257" s="8" t="s">
        <v>100</v>
      </c>
      <c r="W257" s="39">
        <v>50000000</v>
      </c>
      <c r="X257" s="15">
        <v>627821000</v>
      </c>
      <c r="Y257" s="15"/>
      <c r="Z257" s="15"/>
      <c r="AA257" s="15"/>
      <c r="AB257" s="15"/>
      <c r="AC257" s="15"/>
      <c r="AD257" s="15">
        <f t="shared" si="37"/>
        <v>677821000</v>
      </c>
      <c r="AE257" s="15"/>
      <c r="AF257" s="15">
        <v>300000000</v>
      </c>
      <c r="AG257" s="15"/>
      <c r="AH257" s="15"/>
      <c r="AI257" s="15"/>
      <c r="AJ257" s="15"/>
      <c r="AK257" s="15"/>
      <c r="AL257" s="15">
        <f t="shared" si="38"/>
        <v>300000000</v>
      </c>
      <c r="AM257" s="15">
        <v>325542700</v>
      </c>
      <c r="AN257" s="15">
        <v>320000000</v>
      </c>
      <c r="AO257" s="15"/>
      <c r="AP257" s="15"/>
      <c r="AQ257" s="15"/>
      <c r="AR257" s="15"/>
      <c r="AS257" s="15"/>
      <c r="AT257" s="15">
        <f t="shared" si="32"/>
        <v>645542700</v>
      </c>
      <c r="AU257" s="15"/>
      <c r="AV257" s="15">
        <v>320000000</v>
      </c>
      <c r="AW257" s="15"/>
      <c r="AX257" s="15"/>
      <c r="AY257" s="15"/>
      <c r="AZ257" s="15"/>
      <c r="BA257" s="15"/>
      <c r="BB257" s="15">
        <f t="shared" si="33"/>
        <v>320000000</v>
      </c>
      <c r="BC257" s="15"/>
      <c r="BD257" s="15">
        <v>320000000</v>
      </c>
      <c r="BE257" s="15"/>
      <c r="BF257" s="15"/>
      <c r="BG257" s="15"/>
      <c r="BH257" s="15"/>
      <c r="BI257" s="15"/>
      <c r="BJ257" s="15">
        <f t="shared" si="34"/>
        <v>320000000</v>
      </c>
      <c r="BK257" s="15">
        <f t="shared" si="39"/>
        <v>375542700</v>
      </c>
      <c r="BL257" s="15">
        <f t="shared" si="39"/>
        <v>1887821000</v>
      </c>
      <c r="BM257" s="15">
        <f t="shared" si="39"/>
        <v>0</v>
      </c>
      <c r="BN257" s="15">
        <f t="shared" si="39"/>
        <v>0</v>
      </c>
      <c r="BO257" s="15">
        <f t="shared" si="39"/>
        <v>0</v>
      </c>
      <c r="BP257" s="15">
        <f t="shared" si="39"/>
        <v>0</v>
      </c>
      <c r="BQ257" s="15">
        <f t="shared" si="39"/>
        <v>0</v>
      </c>
      <c r="BR257" s="15">
        <f t="shared" si="35"/>
        <v>2263363700</v>
      </c>
    </row>
    <row r="258" spans="1:70" ht="195" hidden="1" x14ac:dyDescent="0.25">
      <c r="A258" s="1">
        <v>253</v>
      </c>
      <c r="B258" s="61" t="s">
        <v>656</v>
      </c>
      <c r="C258" s="7" t="s">
        <v>92</v>
      </c>
      <c r="D258" s="8" t="s">
        <v>93</v>
      </c>
      <c r="E258" s="9" t="s">
        <v>94</v>
      </c>
      <c r="F258" s="8" t="s">
        <v>95</v>
      </c>
      <c r="G258" s="7">
        <v>1603</v>
      </c>
      <c r="H258" s="11" t="s">
        <v>96</v>
      </c>
      <c r="I258" s="11" t="s">
        <v>958</v>
      </c>
      <c r="J258" s="11" t="s">
        <v>958</v>
      </c>
      <c r="K258" s="11"/>
      <c r="L258" s="7">
        <v>5.37</v>
      </c>
      <c r="M258" s="7">
        <v>5.5</v>
      </c>
      <c r="N258" s="7"/>
      <c r="O258" s="12">
        <v>266</v>
      </c>
      <c r="P258" s="13" t="s">
        <v>961</v>
      </c>
      <c r="Q258" s="8" t="s">
        <v>962</v>
      </c>
      <c r="R258" s="8" t="s">
        <v>962</v>
      </c>
      <c r="S258" s="14">
        <v>168</v>
      </c>
      <c r="T258" s="14" t="s">
        <v>963</v>
      </c>
      <c r="U258" s="14"/>
      <c r="V258" s="8" t="s">
        <v>100</v>
      </c>
      <c r="W258" s="39">
        <v>200000000</v>
      </c>
      <c r="X258" s="15">
        <v>2754241297</v>
      </c>
      <c r="Y258" s="15"/>
      <c r="Z258" s="15"/>
      <c r="AA258" s="15"/>
      <c r="AB258" s="15"/>
      <c r="AC258" s="15"/>
      <c r="AD258" s="15">
        <f t="shared" si="37"/>
        <v>2954241297</v>
      </c>
      <c r="AE258" s="15"/>
      <c r="AF258" s="15">
        <v>300000000</v>
      </c>
      <c r="AG258" s="15"/>
      <c r="AH258" s="15"/>
      <c r="AI258" s="15"/>
      <c r="AJ258" s="15"/>
      <c r="AK258" s="15"/>
      <c r="AL258" s="15">
        <f t="shared" si="38"/>
        <v>300000000</v>
      </c>
      <c r="AM258" s="15">
        <v>325542700</v>
      </c>
      <c r="AN258" s="15">
        <v>300000000</v>
      </c>
      <c r="AO258" s="15"/>
      <c r="AP258" s="15"/>
      <c r="AQ258" s="15"/>
      <c r="AR258" s="15"/>
      <c r="AS258" s="15"/>
      <c r="AT258" s="15">
        <f t="shared" si="32"/>
        <v>625542700</v>
      </c>
      <c r="AU258" s="15"/>
      <c r="AV258" s="15">
        <v>300000000</v>
      </c>
      <c r="AW258" s="15"/>
      <c r="AX258" s="15"/>
      <c r="AY258" s="15"/>
      <c r="AZ258" s="15"/>
      <c r="BA258" s="15"/>
      <c r="BB258" s="15">
        <f t="shared" si="33"/>
        <v>300000000</v>
      </c>
      <c r="BC258" s="15"/>
      <c r="BD258" s="15">
        <v>628092886</v>
      </c>
      <c r="BE258" s="15"/>
      <c r="BF258" s="15"/>
      <c r="BG258" s="15"/>
      <c r="BH258" s="15"/>
      <c r="BI258" s="15"/>
      <c r="BJ258" s="15">
        <f t="shared" si="34"/>
        <v>628092886</v>
      </c>
      <c r="BK258" s="15">
        <f t="shared" si="39"/>
        <v>525542700</v>
      </c>
      <c r="BL258" s="15">
        <f t="shared" si="39"/>
        <v>4282334183</v>
      </c>
      <c r="BM258" s="15">
        <f t="shared" si="39"/>
        <v>0</v>
      </c>
      <c r="BN258" s="15">
        <f t="shared" si="39"/>
        <v>0</v>
      </c>
      <c r="BO258" s="15">
        <f t="shared" si="39"/>
        <v>0</v>
      </c>
      <c r="BP258" s="15">
        <f t="shared" si="39"/>
        <v>0</v>
      </c>
      <c r="BQ258" s="15">
        <f t="shared" si="39"/>
        <v>0</v>
      </c>
      <c r="BR258" s="15">
        <f t="shared" si="35"/>
        <v>4807876883</v>
      </c>
    </row>
    <row r="259" spans="1:70" ht="90" hidden="1" x14ac:dyDescent="0.25">
      <c r="A259" s="1">
        <v>254</v>
      </c>
      <c r="B259" s="61" t="s">
        <v>656</v>
      </c>
      <c r="C259" s="7" t="s">
        <v>92</v>
      </c>
      <c r="D259" s="8" t="s">
        <v>93</v>
      </c>
      <c r="E259" s="9" t="s">
        <v>94</v>
      </c>
      <c r="F259" s="8" t="s">
        <v>95</v>
      </c>
      <c r="G259" s="7">
        <v>1603</v>
      </c>
      <c r="H259" s="11" t="s">
        <v>96</v>
      </c>
      <c r="I259" s="11" t="s">
        <v>958</v>
      </c>
      <c r="J259" s="11" t="s">
        <v>958</v>
      </c>
      <c r="K259" s="11"/>
      <c r="L259" s="7">
        <v>5.37</v>
      </c>
      <c r="M259" s="7">
        <v>5.5</v>
      </c>
      <c r="N259" s="7"/>
      <c r="O259" s="12">
        <v>267</v>
      </c>
      <c r="P259" s="13" t="s">
        <v>964</v>
      </c>
      <c r="Q259" s="8" t="s">
        <v>965</v>
      </c>
      <c r="R259" s="8" t="s">
        <v>965</v>
      </c>
      <c r="S259" s="14" t="s">
        <v>72</v>
      </c>
      <c r="T259" s="14">
        <v>40</v>
      </c>
      <c r="U259" s="14"/>
      <c r="V259" s="8" t="s">
        <v>100</v>
      </c>
      <c r="W259" s="39"/>
      <c r="X259" s="15"/>
      <c r="Y259" s="15"/>
      <c r="Z259" s="15"/>
      <c r="AA259" s="15"/>
      <c r="AB259" s="15"/>
      <c r="AC259" s="15"/>
      <c r="AD259" s="15">
        <f t="shared" si="37"/>
        <v>0</v>
      </c>
      <c r="AE259" s="15"/>
      <c r="AF259" s="15">
        <v>60000000</v>
      </c>
      <c r="AG259" s="15"/>
      <c r="AH259" s="15"/>
      <c r="AI259" s="15"/>
      <c r="AJ259" s="15"/>
      <c r="AK259" s="15"/>
      <c r="AL259" s="15">
        <f t="shared" si="38"/>
        <v>60000000</v>
      </c>
      <c r="AM259" s="15">
        <v>325542700</v>
      </c>
      <c r="AN259" s="15">
        <v>60000000</v>
      </c>
      <c r="AO259" s="15"/>
      <c r="AP259" s="15"/>
      <c r="AQ259" s="15"/>
      <c r="AR259" s="15"/>
      <c r="AS259" s="15"/>
      <c r="AT259" s="15">
        <f t="shared" si="32"/>
        <v>385542700</v>
      </c>
      <c r="AU259" s="15"/>
      <c r="AV259" s="15">
        <v>52000000</v>
      </c>
      <c r="AW259" s="15"/>
      <c r="AX259" s="15"/>
      <c r="AY259" s="15"/>
      <c r="AZ259" s="15"/>
      <c r="BA259" s="15"/>
      <c r="BB259" s="15">
        <f t="shared" si="33"/>
        <v>52000000</v>
      </c>
      <c r="BC259" s="15"/>
      <c r="BD259" s="15">
        <v>52000000</v>
      </c>
      <c r="BE259" s="15"/>
      <c r="BF259" s="15"/>
      <c r="BG259" s="15"/>
      <c r="BH259" s="15"/>
      <c r="BI259" s="15"/>
      <c r="BJ259" s="15">
        <f t="shared" si="34"/>
        <v>52000000</v>
      </c>
      <c r="BK259" s="15">
        <f t="shared" si="39"/>
        <v>325542700</v>
      </c>
      <c r="BL259" s="15">
        <f t="shared" si="39"/>
        <v>224000000</v>
      </c>
      <c r="BM259" s="15">
        <f t="shared" si="39"/>
        <v>0</v>
      </c>
      <c r="BN259" s="15">
        <f t="shared" si="39"/>
        <v>0</v>
      </c>
      <c r="BO259" s="15">
        <f t="shared" si="39"/>
        <v>0</v>
      </c>
      <c r="BP259" s="15">
        <f t="shared" si="39"/>
        <v>0</v>
      </c>
      <c r="BQ259" s="15">
        <f t="shared" si="39"/>
        <v>0</v>
      </c>
      <c r="BR259" s="15">
        <f t="shared" si="35"/>
        <v>549542700</v>
      </c>
    </row>
    <row r="260" spans="1:70" ht="90" hidden="1" x14ac:dyDescent="0.25">
      <c r="A260" s="1">
        <v>255</v>
      </c>
      <c r="B260" s="61" t="s">
        <v>656</v>
      </c>
      <c r="C260" s="7" t="s">
        <v>92</v>
      </c>
      <c r="D260" s="8" t="s">
        <v>93</v>
      </c>
      <c r="E260" s="9" t="s">
        <v>94</v>
      </c>
      <c r="F260" s="8" t="s">
        <v>95</v>
      </c>
      <c r="G260" s="7">
        <v>1603</v>
      </c>
      <c r="H260" s="11" t="s">
        <v>96</v>
      </c>
      <c r="I260" s="11" t="s">
        <v>958</v>
      </c>
      <c r="J260" s="11" t="s">
        <v>958</v>
      </c>
      <c r="K260" s="11"/>
      <c r="L260" s="7">
        <v>5.37</v>
      </c>
      <c r="M260" s="7">
        <v>5.5</v>
      </c>
      <c r="N260" s="7"/>
      <c r="O260" s="12">
        <v>268</v>
      </c>
      <c r="P260" s="13" t="s">
        <v>966</v>
      </c>
      <c r="Q260" s="8" t="s">
        <v>967</v>
      </c>
      <c r="R260" s="8" t="s">
        <v>967</v>
      </c>
      <c r="S260" s="14" t="s">
        <v>72</v>
      </c>
      <c r="T260" s="14">
        <v>6</v>
      </c>
      <c r="U260" s="14"/>
      <c r="V260" s="8" t="s">
        <v>100</v>
      </c>
      <c r="W260" s="39"/>
      <c r="X260" s="15"/>
      <c r="Y260" s="15"/>
      <c r="Z260" s="15"/>
      <c r="AA260" s="15"/>
      <c r="AB260" s="15"/>
      <c r="AC260" s="15"/>
      <c r="AD260" s="15">
        <f t="shared" si="37"/>
        <v>0</v>
      </c>
      <c r="AE260" s="15"/>
      <c r="AF260" s="15">
        <v>60000000</v>
      </c>
      <c r="AG260" s="15"/>
      <c r="AH260" s="15"/>
      <c r="AI260" s="15"/>
      <c r="AJ260" s="15"/>
      <c r="AK260" s="15"/>
      <c r="AL260" s="15">
        <f t="shared" si="38"/>
        <v>60000000</v>
      </c>
      <c r="AM260" s="15">
        <v>325542700</v>
      </c>
      <c r="AN260" s="15">
        <v>60000000</v>
      </c>
      <c r="AO260" s="15"/>
      <c r="AP260" s="15"/>
      <c r="AQ260" s="15"/>
      <c r="AR260" s="15"/>
      <c r="AS260" s="15"/>
      <c r="AT260" s="15">
        <f t="shared" ref="AT260:AT323" si="41">SUM(AM260:AS260)</f>
        <v>385542700</v>
      </c>
      <c r="AU260" s="15"/>
      <c r="AV260" s="15">
        <v>60000000</v>
      </c>
      <c r="AW260" s="15"/>
      <c r="AX260" s="15"/>
      <c r="AY260" s="15"/>
      <c r="AZ260" s="15"/>
      <c r="BA260" s="15"/>
      <c r="BB260" s="15">
        <f t="shared" ref="BB260:BB323" si="42">SUM(AU260:BA260)</f>
        <v>60000000</v>
      </c>
      <c r="BC260" s="15"/>
      <c r="BD260" s="15">
        <v>60000000</v>
      </c>
      <c r="BE260" s="15"/>
      <c r="BF260" s="15"/>
      <c r="BG260" s="15"/>
      <c r="BH260" s="15"/>
      <c r="BI260" s="15"/>
      <c r="BJ260" s="15">
        <f t="shared" ref="BJ260:BJ323" si="43">SUM(BC260:BI260)</f>
        <v>60000000</v>
      </c>
      <c r="BK260" s="15">
        <f t="shared" si="39"/>
        <v>325542700</v>
      </c>
      <c r="BL260" s="15">
        <f t="shared" si="39"/>
        <v>240000000</v>
      </c>
      <c r="BM260" s="15">
        <f t="shared" si="39"/>
        <v>0</v>
      </c>
      <c r="BN260" s="15">
        <f t="shared" si="39"/>
        <v>0</v>
      </c>
      <c r="BO260" s="15">
        <f t="shared" si="39"/>
        <v>0</v>
      </c>
      <c r="BP260" s="15">
        <f t="shared" si="39"/>
        <v>0</v>
      </c>
      <c r="BQ260" s="15">
        <f t="shared" si="39"/>
        <v>0</v>
      </c>
      <c r="BR260" s="15">
        <f t="shared" ref="BR260:BR323" si="44">SUM(BK260:BQ260)</f>
        <v>565542700</v>
      </c>
    </row>
    <row r="261" spans="1:70" ht="105" hidden="1" x14ac:dyDescent="0.25">
      <c r="A261" s="1">
        <v>256</v>
      </c>
      <c r="B261" s="61" t="s">
        <v>656</v>
      </c>
      <c r="C261" s="7" t="s">
        <v>92</v>
      </c>
      <c r="D261" s="8" t="s">
        <v>93</v>
      </c>
      <c r="E261" s="9" t="s">
        <v>94</v>
      </c>
      <c r="F261" s="8" t="s">
        <v>95</v>
      </c>
      <c r="G261" s="7">
        <v>1603</v>
      </c>
      <c r="H261" s="11" t="s">
        <v>96</v>
      </c>
      <c r="I261" s="11" t="s">
        <v>958</v>
      </c>
      <c r="J261" s="11" t="s">
        <v>958</v>
      </c>
      <c r="K261" s="11"/>
      <c r="L261" s="7">
        <v>5.37</v>
      </c>
      <c r="M261" s="7">
        <v>5.5</v>
      </c>
      <c r="N261" s="7"/>
      <c r="O261" s="12">
        <v>269</v>
      </c>
      <c r="P261" s="13" t="s">
        <v>968</v>
      </c>
      <c r="Q261" s="8" t="s">
        <v>969</v>
      </c>
      <c r="R261" s="8" t="s">
        <v>969</v>
      </c>
      <c r="S261" s="14" t="s">
        <v>72</v>
      </c>
      <c r="T261" s="14">
        <v>10</v>
      </c>
      <c r="U261" s="14"/>
      <c r="V261" s="8" t="s">
        <v>100</v>
      </c>
      <c r="W261" s="39"/>
      <c r="X261" s="15">
        <v>54000000</v>
      </c>
      <c r="Y261" s="15"/>
      <c r="Z261" s="15"/>
      <c r="AA261" s="15"/>
      <c r="AB261" s="15"/>
      <c r="AC261" s="15"/>
      <c r="AD261" s="15">
        <f t="shared" si="37"/>
        <v>54000000</v>
      </c>
      <c r="AE261" s="15"/>
      <c r="AF261" s="15">
        <v>50000000</v>
      </c>
      <c r="AG261" s="15"/>
      <c r="AH261" s="15"/>
      <c r="AI261" s="15"/>
      <c r="AJ261" s="15"/>
      <c r="AK261" s="15"/>
      <c r="AL261" s="15">
        <f t="shared" si="38"/>
        <v>50000000</v>
      </c>
      <c r="AM261" s="15">
        <v>325542700</v>
      </c>
      <c r="AN261" s="15">
        <v>50000000</v>
      </c>
      <c r="AO261" s="15"/>
      <c r="AP261" s="15"/>
      <c r="AQ261" s="15"/>
      <c r="AR261" s="15"/>
      <c r="AS261" s="15"/>
      <c r="AT261" s="15">
        <f t="shared" si="41"/>
        <v>375542700</v>
      </c>
      <c r="AU261" s="15"/>
      <c r="AV261" s="15">
        <v>50000000</v>
      </c>
      <c r="AW261" s="15"/>
      <c r="AX261" s="15"/>
      <c r="AY261" s="15"/>
      <c r="AZ261" s="15"/>
      <c r="BA261" s="15"/>
      <c r="BB261" s="15">
        <f t="shared" si="42"/>
        <v>50000000</v>
      </c>
      <c r="BC261" s="15"/>
      <c r="BD261" s="15">
        <v>50000000</v>
      </c>
      <c r="BE261" s="15"/>
      <c r="BF261" s="15"/>
      <c r="BG261" s="15"/>
      <c r="BH261" s="15"/>
      <c r="BI261" s="15"/>
      <c r="BJ261" s="15">
        <f t="shared" si="43"/>
        <v>50000000</v>
      </c>
      <c r="BK261" s="15">
        <f t="shared" si="39"/>
        <v>325542700</v>
      </c>
      <c r="BL261" s="15">
        <f t="shared" si="39"/>
        <v>254000000</v>
      </c>
      <c r="BM261" s="15">
        <f t="shared" si="39"/>
        <v>0</v>
      </c>
      <c r="BN261" s="15">
        <f t="shared" si="39"/>
        <v>0</v>
      </c>
      <c r="BO261" s="15">
        <f t="shared" si="39"/>
        <v>0</v>
      </c>
      <c r="BP261" s="15">
        <f t="shared" si="39"/>
        <v>0</v>
      </c>
      <c r="BQ261" s="15">
        <f t="shared" si="39"/>
        <v>0</v>
      </c>
      <c r="BR261" s="15">
        <f t="shared" si="44"/>
        <v>579542700</v>
      </c>
    </row>
    <row r="262" spans="1:70" ht="409.5" hidden="1" x14ac:dyDescent="0.25">
      <c r="A262" s="1">
        <v>257</v>
      </c>
      <c r="B262" s="61" t="s">
        <v>656</v>
      </c>
      <c r="C262" s="7">
        <v>17</v>
      </c>
      <c r="D262" s="8" t="s">
        <v>662</v>
      </c>
      <c r="E262" s="9" t="s">
        <v>669</v>
      </c>
      <c r="F262" s="8" t="s">
        <v>670</v>
      </c>
      <c r="G262" s="7">
        <v>1100</v>
      </c>
      <c r="H262" s="11" t="s">
        <v>665</v>
      </c>
      <c r="I262" s="11" t="s">
        <v>958</v>
      </c>
      <c r="J262" s="11" t="s">
        <v>958</v>
      </c>
      <c r="K262" s="11"/>
      <c r="L262" s="7">
        <v>5.37</v>
      </c>
      <c r="M262" s="7">
        <v>5.5</v>
      </c>
      <c r="N262" s="7"/>
      <c r="O262" s="12">
        <v>270</v>
      </c>
      <c r="P262" s="13" t="s">
        <v>970</v>
      </c>
      <c r="Q262" s="11" t="s">
        <v>971</v>
      </c>
      <c r="R262" s="30" t="s">
        <v>972</v>
      </c>
      <c r="S262" s="31">
        <v>280</v>
      </c>
      <c r="T262" s="31">
        <v>280</v>
      </c>
      <c r="U262" s="31" t="s">
        <v>973</v>
      </c>
      <c r="V262" s="11" t="s">
        <v>674</v>
      </c>
      <c r="W262" s="39"/>
      <c r="X262" s="15">
        <v>549050000</v>
      </c>
      <c r="Y262" s="15"/>
      <c r="Z262" s="15"/>
      <c r="AA262" s="15"/>
      <c r="AB262" s="15"/>
      <c r="AC262" s="15"/>
      <c r="AD262" s="15">
        <f t="shared" si="37"/>
        <v>549050000</v>
      </c>
      <c r="AE262" s="15"/>
      <c r="AF262" s="15">
        <v>744094050</v>
      </c>
      <c r="AG262" s="15"/>
      <c r="AH262" s="15"/>
      <c r="AI262" s="15"/>
      <c r="AJ262" s="15"/>
      <c r="AK262" s="15"/>
      <c r="AL262" s="15">
        <f t="shared" si="38"/>
        <v>744094050</v>
      </c>
      <c r="AM262" s="15">
        <v>325542700</v>
      </c>
      <c r="AN262" s="15">
        <v>1309000000</v>
      </c>
      <c r="AO262" s="15"/>
      <c r="AP262" s="15"/>
      <c r="AQ262" s="15"/>
      <c r="AR262" s="15"/>
      <c r="AS262" s="15"/>
      <c r="AT262" s="15">
        <f t="shared" si="41"/>
        <v>1634542700</v>
      </c>
      <c r="AU262" s="15"/>
      <c r="AV262" s="15">
        <v>826000000</v>
      </c>
      <c r="AW262" s="15"/>
      <c r="AX262" s="15"/>
      <c r="AY262" s="15"/>
      <c r="AZ262" s="15"/>
      <c r="BA262" s="15"/>
      <c r="BB262" s="15">
        <f t="shared" si="42"/>
        <v>826000000</v>
      </c>
      <c r="BC262" s="15"/>
      <c r="BD262" s="15">
        <v>1730245078</v>
      </c>
      <c r="BE262" s="15"/>
      <c r="BF262" s="15"/>
      <c r="BG262" s="15"/>
      <c r="BH262" s="15"/>
      <c r="BI262" s="15"/>
      <c r="BJ262" s="15">
        <f t="shared" si="43"/>
        <v>1730245078</v>
      </c>
      <c r="BK262" s="15">
        <f t="shared" si="39"/>
        <v>325542700</v>
      </c>
      <c r="BL262" s="15">
        <f t="shared" si="39"/>
        <v>5158389128</v>
      </c>
      <c r="BM262" s="15">
        <f t="shared" si="39"/>
        <v>0</v>
      </c>
      <c r="BN262" s="15">
        <f t="shared" si="39"/>
        <v>0</v>
      </c>
      <c r="BO262" s="15">
        <f t="shared" si="39"/>
        <v>0</v>
      </c>
      <c r="BP262" s="15">
        <f t="shared" si="39"/>
        <v>0</v>
      </c>
      <c r="BQ262" s="15">
        <f t="shared" si="39"/>
        <v>0</v>
      </c>
      <c r="BR262" s="15">
        <f t="shared" si="44"/>
        <v>5483931828</v>
      </c>
    </row>
    <row r="263" spans="1:70" ht="90" hidden="1" x14ac:dyDescent="0.25">
      <c r="A263" s="1">
        <v>258</v>
      </c>
      <c r="B263" s="61" t="s">
        <v>656</v>
      </c>
      <c r="C263" s="7">
        <v>45</v>
      </c>
      <c r="D263" s="8" t="s">
        <v>548</v>
      </c>
      <c r="E263" s="9" t="s">
        <v>557</v>
      </c>
      <c r="F263" s="8" t="s">
        <v>558</v>
      </c>
      <c r="G263" s="7">
        <v>1000</v>
      </c>
      <c r="H263" s="11" t="s">
        <v>551</v>
      </c>
      <c r="I263" s="11" t="s">
        <v>958</v>
      </c>
      <c r="J263" s="11" t="s">
        <v>958</v>
      </c>
      <c r="K263" s="11"/>
      <c r="L263" s="7">
        <v>5.37</v>
      </c>
      <c r="M263" s="7">
        <v>5.5</v>
      </c>
      <c r="N263" s="7"/>
      <c r="O263" s="12">
        <v>271</v>
      </c>
      <c r="P263" s="13" t="s">
        <v>974</v>
      </c>
      <c r="Q263" s="11" t="s">
        <v>975</v>
      </c>
      <c r="R263" s="11" t="s">
        <v>975</v>
      </c>
      <c r="S263" s="14">
        <v>0</v>
      </c>
      <c r="T263" s="20">
        <v>1</v>
      </c>
      <c r="U263" s="20"/>
      <c r="V263" s="8" t="s">
        <v>955</v>
      </c>
      <c r="W263" s="39">
        <v>442283782</v>
      </c>
      <c r="X263" s="15"/>
      <c r="Y263" s="15"/>
      <c r="Z263" s="15"/>
      <c r="AA263" s="15"/>
      <c r="AB263" s="15"/>
      <c r="AC263" s="15">
        <v>87915000</v>
      </c>
      <c r="AD263" s="15">
        <f t="shared" si="37"/>
        <v>530198782</v>
      </c>
      <c r="AE263" s="15">
        <v>100000000</v>
      </c>
      <c r="AF263" s="15"/>
      <c r="AG263" s="15"/>
      <c r="AH263" s="15"/>
      <c r="AI263" s="15"/>
      <c r="AJ263" s="15"/>
      <c r="AK263" s="15">
        <v>100000000</v>
      </c>
      <c r="AL263" s="15">
        <f t="shared" si="38"/>
        <v>200000000</v>
      </c>
      <c r="AM263" s="15">
        <v>325542700</v>
      </c>
      <c r="AN263" s="15"/>
      <c r="AO263" s="15"/>
      <c r="AP263" s="15"/>
      <c r="AQ263" s="15"/>
      <c r="AR263" s="15"/>
      <c r="AS263" s="15">
        <v>100000000</v>
      </c>
      <c r="AT263" s="15">
        <f t="shared" si="41"/>
        <v>425542700</v>
      </c>
      <c r="AU263" s="15">
        <v>180000000</v>
      </c>
      <c r="AV263" s="15"/>
      <c r="AW263" s="15"/>
      <c r="AX263" s="15"/>
      <c r="AY263" s="15"/>
      <c r="AZ263" s="15"/>
      <c r="BA263" s="15">
        <v>30000000</v>
      </c>
      <c r="BB263" s="15">
        <f t="shared" si="42"/>
        <v>210000000</v>
      </c>
      <c r="BC263" s="15">
        <v>150000000</v>
      </c>
      <c r="BD263" s="15"/>
      <c r="BE263" s="15"/>
      <c r="BF263" s="15"/>
      <c r="BG263" s="15"/>
      <c r="BH263" s="15"/>
      <c r="BI263" s="15">
        <v>15000000</v>
      </c>
      <c r="BJ263" s="15">
        <f t="shared" si="43"/>
        <v>165000000</v>
      </c>
      <c r="BK263" s="15">
        <f t="shared" si="39"/>
        <v>1197826482</v>
      </c>
      <c r="BL263" s="15">
        <f t="shared" si="39"/>
        <v>0</v>
      </c>
      <c r="BM263" s="15">
        <f t="shared" si="39"/>
        <v>0</v>
      </c>
      <c r="BN263" s="15">
        <f t="shared" si="39"/>
        <v>0</v>
      </c>
      <c r="BO263" s="15">
        <f t="shared" si="39"/>
        <v>0</v>
      </c>
      <c r="BP263" s="15">
        <f t="shared" si="39"/>
        <v>0</v>
      </c>
      <c r="BQ263" s="15">
        <f t="shared" si="39"/>
        <v>332915000</v>
      </c>
      <c r="BR263" s="15">
        <f t="shared" si="44"/>
        <v>1530741482</v>
      </c>
    </row>
    <row r="264" spans="1:70" ht="90" hidden="1" x14ac:dyDescent="0.25">
      <c r="A264" s="1">
        <v>259</v>
      </c>
      <c r="B264" s="61" t="s">
        <v>656</v>
      </c>
      <c r="C264" s="7">
        <v>45</v>
      </c>
      <c r="D264" s="8" t="s">
        <v>548</v>
      </c>
      <c r="E264" s="9" t="s">
        <v>557</v>
      </c>
      <c r="F264" s="8" t="s">
        <v>558</v>
      </c>
      <c r="G264" s="7">
        <v>1000</v>
      </c>
      <c r="H264" s="11" t="s">
        <v>551</v>
      </c>
      <c r="I264" s="11" t="s">
        <v>958</v>
      </c>
      <c r="J264" s="11" t="s">
        <v>958</v>
      </c>
      <c r="K264" s="11"/>
      <c r="L264" s="7">
        <v>5.37</v>
      </c>
      <c r="M264" s="7">
        <v>5.5</v>
      </c>
      <c r="N264" s="7"/>
      <c r="O264" s="12">
        <v>272</v>
      </c>
      <c r="P264" s="13" t="s">
        <v>976</v>
      </c>
      <c r="Q264" s="11" t="s">
        <v>977</v>
      </c>
      <c r="R264" s="11" t="s">
        <v>977</v>
      </c>
      <c r="S264" s="14">
        <v>2</v>
      </c>
      <c r="T264" s="14">
        <v>2</v>
      </c>
      <c r="U264" s="14"/>
      <c r="V264" s="8" t="s">
        <v>955</v>
      </c>
      <c r="W264" s="39">
        <v>42726318</v>
      </c>
      <c r="X264" s="15"/>
      <c r="Y264" s="15"/>
      <c r="Z264" s="15"/>
      <c r="AA264" s="15"/>
      <c r="AB264" s="15"/>
      <c r="AC264" s="15">
        <v>1189885812</v>
      </c>
      <c r="AD264" s="15">
        <f t="shared" si="37"/>
        <v>1232612130</v>
      </c>
      <c r="AE264" s="15">
        <v>125000000</v>
      </c>
      <c r="AF264" s="15"/>
      <c r="AG264" s="15"/>
      <c r="AH264" s="15"/>
      <c r="AI264" s="15"/>
      <c r="AJ264" s="15"/>
      <c r="AK264" s="15">
        <v>2500000000</v>
      </c>
      <c r="AL264" s="15">
        <f t="shared" si="38"/>
        <v>2625000000</v>
      </c>
      <c r="AM264" s="15">
        <v>325542700</v>
      </c>
      <c r="AN264" s="15"/>
      <c r="AO264" s="15"/>
      <c r="AP264" s="15"/>
      <c r="AQ264" s="15"/>
      <c r="AR264" s="15"/>
      <c r="AS264" s="15">
        <v>1500000000</v>
      </c>
      <c r="AT264" s="15">
        <f t="shared" si="41"/>
        <v>1825542700</v>
      </c>
      <c r="AU264" s="15">
        <v>100000000</v>
      </c>
      <c r="AV264" s="15"/>
      <c r="AW264" s="15"/>
      <c r="AX264" s="15"/>
      <c r="AY264" s="15"/>
      <c r="AZ264" s="15"/>
      <c r="BA264" s="15">
        <v>250000000</v>
      </c>
      <c r="BB264" s="15">
        <f t="shared" si="42"/>
        <v>350000000</v>
      </c>
      <c r="BC264" s="15">
        <v>100000000</v>
      </c>
      <c r="BD264" s="15"/>
      <c r="BE264" s="15"/>
      <c r="BF264" s="15"/>
      <c r="BG264" s="15"/>
      <c r="BH264" s="15"/>
      <c r="BI264" s="15">
        <v>50000000</v>
      </c>
      <c r="BJ264" s="15">
        <f t="shared" si="43"/>
        <v>150000000</v>
      </c>
      <c r="BK264" s="15">
        <f t="shared" si="39"/>
        <v>693269018</v>
      </c>
      <c r="BL264" s="15">
        <f t="shared" si="39"/>
        <v>0</v>
      </c>
      <c r="BM264" s="15">
        <f t="shared" si="39"/>
        <v>0</v>
      </c>
      <c r="BN264" s="15">
        <f t="shared" si="39"/>
        <v>0</v>
      </c>
      <c r="BO264" s="15">
        <f t="shared" si="39"/>
        <v>0</v>
      </c>
      <c r="BP264" s="15">
        <f t="shared" si="39"/>
        <v>0</v>
      </c>
      <c r="BQ264" s="15">
        <f t="shared" si="39"/>
        <v>5489885812</v>
      </c>
      <c r="BR264" s="15">
        <f t="shared" si="44"/>
        <v>6183154830</v>
      </c>
    </row>
    <row r="265" spans="1:70" ht="90" hidden="1" x14ac:dyDescent="0.25">
      <c r="A265" s="1">
        <v>260</v>
      </c>
      <c r="B265" s="61" t="s">
        <v>656</v>
      </c>
      <c r="C265" s="7">
        <v>17</v>
      </c>
      <c r="D265" s="8" t="s">
        <v>662</v>
      </c>
      <c r="E265" s="9" t="s">
        <v>978</v>
      </c>
      <c r="F265" s="8" t="s">
        <v>979</v>
      </c>
      <c r="G265" s="7">
        <v>1100</v>
      </c>
      <c r="H265" s="11" t="s">
        <v>665</v>
      </c>
      <c r="I265" s="11" t="s">
        <v>980</v>
      </c>
      <c r="J265" s="11" t="s">
        <v>980</v>
      </c>
      <c r="K265" s="11"/>
      <c r="L265" s="7">
        <v>5.96</v>
      </c>
      <c r="M265" s="7">
        <v>6.96</v>
      </c>
      <c r="N265" s="7"/>
      <c r="O265" s="12">
        <v>273</v>
      </c>
      <c r="P265" s="13" t="s">
        <v>981</v>
      </c>
      <c r="Q265" s="11" t="s">
        <v>982</v>
      </c>
      <c r="R265" s="11" t="s">
        <v>982</v>
      </c>
      <c r="S265" s="14">
        <v>0</v>
      </c>
      <c r="T265" s="21">
        <v>1</v>
      </c>
      <c r="U265" s="20"/>
      <c r="V265" s="11" t="s">
        <v>674</v>
      </c>
      <c r="W265" s="39"/>
      <c r="X265" s="15">
        <v>120000000</v>
      </c>
      <c r="Y265" s="15"/>
      <c r="Z265" s="15"/>
      <c r="AA265" s="15"/>
      <c r="AB265" s="15"/>
      <c r="AC265" s="15"/>
      <c r="AD265" s="15">
        <f t="shared" si="37"/>
        <v>120000000</v>
      </c>
      <c r="AE265" s="15">
        <v>222500000</v>
      </c>
      <c r="AF265" s="15">
        <v>850000000</v>
      </c>
      <c r="AG265" s="15"/>
      <c r="AH265" s="15"/>
      <c r="AI265" s="15"/>
      <c r="AJ265" s="15"/>
      <c r="AK265" s="15"/>
      <c r="AL265" s="15">
        <f t="shared" si="38"/>
        <v>1072500000</v>
      </c>
      <c r="AM265" s="15">
        <v>325542700</v>
      </c>
      <c r="AN265" s="15">
        <v>265597333</v>
      </c>
      <c r="AO265" s="15"/>
      <c r="AP265" s="15"/>
      <c r="AQ265" s="15"/>
      <c r="AR265" s="15"/>
      <c r="AS265" s="15"/>
      <c r="AT265" s="15">
        <f t="shared" si="41"/>
        <v>591140033</v>
      </c>
      <c r="AU265" s="15"/>
      <c r="AV265" s="15">
        <v>552488665</v>
      </c>
      <c r="AW265" s="15"/>
      <c r="AX265" s="15"/>
      <c r="AY265" s="15"/>
      <c r="AZ265" s="15"/>
      <c r="BA265" s="15"/>
      <c r="BB265" s="15">
        <f t="shared" si="42"/>
        <v>552488665</v>
      </c>
      <c r="BC265" s="15"/>
      <c r="BD265" s="15">
        <v>632067042</v>
      </c>
      <c r="BE265" s="15"/>
      <c r="BF265" s="15"/>
      <c r="BG265" s="15"/>
      <c r="BH265" s="15"/>
      <c r="BI265" s="15"/>
      <c r="BJ265" s="15">
        <f t="shared" si="43"/>
        <v>632067042</v>
      </c>
      <c r="BK265" s="15">
        <f t="shared" si="39"/>
        <v>548042700</v>
      </c>
      <c r="BL265" s="15">
        <f t="shared" si="39"/>
        <v>2420153040</v>
      </c>
      <c r="BM265" s="15">
        <f t="shared" si="39"/>
        <v>0</v>
      </c>
      <c r="BN265" s="15">
        <f t="shared" si="39"/>
        <v>0</v>
      </c>
      <c r="BO265" s="15">
        <f t="shared" si="39"/>
        <v>0</v>
      </c>
      <c r="BP265" s="15">
        <f t="shared" si="39"/>
        <v>0</v>
      </c>
      <c r="BQ265" s="15">
        <f t="shared" si="39"/>
        <v>0</v>
      </c>
      <c r="BR265" s="15">
        <f t="shared" si="44"/>
        <v>2968195740</v>
      </c>
    </row>
    <row r="266" spans="1:70" ht="90" hidden="1" x14ac:dyDescent="0.25">
      <c r="A266" s="1">
        <v>261</v>
      </c>
      <c r="B266" s="61" t="s">
        <v>656</v>
      </c>
      <c r="C266" s="7" t="s">
        <v>741</v>
      </c>
      <c r="D266" s="8" t="s">
        <v>742</v>
      </c>
      <c r="E266" s="9" t="s">
        <v>755</v>
      </c>
      <c r="F266" s="8" t="s">
        <v>756</v>
      </c>
      <c r="G266" s="7">
        <v>1000</v>
      </c>
      <c r="H266" s="11" t="s">
        <v>551</v>
      </c>
      <c r="I266" s="11" t="s">
        <v>980</v>
      </c>
      <c r="J266" s="11" t="s">
        <v>980</v>
      </c>
      <c r="K266" s="11"/>
      <c r="L266" s="7">
        <v>5.96</v>
      </c>
      <c r="M266" s="7">
        <v>6.96</v>
      </c>
      <c r="N266" s="7"/>
      <c r="O266" s="12">
        <v>274</v>
      </c>
      <c r="P266" s="13" t="s">
        <v>983</v>
      </c>
      <c r="Q266" s="11" t="s">
        <v>984</v>
      </c>
      <c r="R266" s="11" t="s">
        <v>984</v>
      </c>
      <c r="S266" s="14">
        <v>0</v>
      </c>
      <c r="T266" s="20">
        <v>1</v>
      </c>
      <c r="U266" s="20"/>
      <c r="V266" s="11" t="s">
        <v>677</v>
      </c>
      <c r="W266" s="39"/>
      <c r="X266" s="15"/>
      <c r="Y266" s="15"/>
      <c r="Z266" s="15"/>
      <c r="AA266" s="15"/>
      <c r="AB266" s="15"/>
      <c r="AC266" s="15"/>
      <c r="AD266" s="15">
        <f t="shared" si="37"/>
        <v>0</v>
      </c>
      <c r="AE266" s="15"/>
      <c r="AF266" s="15"/>
      <c r="AG266" s="15"/>
      <c r="AH266" s="15"/>
      <c r="AI266" s="15"/>
      <c r="AJ266" s="15"/>
      <c r="AK266" s="15"/>
      <c r="AL266" s="15">
        <f t="shared" si="38"/>
        <v>0</v>
      </c>
      <c r="AM266" s="15">
        <v>325542700</v>
      </c>
      <c r="AN266" s="15"/>
      <c r="AO266" s="15"/>
      <c r="AP266" s="15"/>
      <c r="AQ266" s="15"/>
      <c r="AR266" s="15"/>
      <c r="AS266" s="15"/>
      <c r="AT266" s="15">
        <f t="shared" si="41"/>
        <v>325542700</v>
      </c>
      <c r="AU266" s="15">
        <v>200000000</v>
      </c>
      <c r="AV266" s="15"/>
      <c r="AW266" s="15"/>
      <c r="AX266" s="15"/>
      <c r="AY266" s="15"/>
      <c r="AZ266" s="15"/>
      <c r="BA266" s="15"/>
      <c r="BB266" s="15">
        <f t="shared" si="42"/>
        <v>200000000</v>
      </c>
      <c r="BC266" s="15">
        <v>700000000</v>
      </c>
      <c r="BD266" s="15"/>
      <c r="BE266" s="15"/>
      <c r="BF266" s="15"/>
      <c r="BG266" s="15"/>
      <c r="BH266" s="15"/>
      <c r="BI266" s="15"/>
      <c r="BJ266" s="15">
        <f t="shared" si="43"/>
        <v>700000000</v>
      </c>
      <c r="BK266" s="15">
        <f t="shared" ref="BK266:BQ297" si="45">+BC266+AU266+AM266+AE266+W266</f>
        <v>1225542700</v>
      </c>
      <c r="BL266" s="15">
        <f t="shared" si="45"/>
        <v>0</v>
      </c>
      <c r="BM266" s="15">
        <f t="shared" si="45"/>
        <v>0</v>
      </c>
      <c r="BN266" s="15">
        <f t="shared" si="45"/>
        <v>0</v>
      </c>
      <c r="BO266" s="15">
        <f t="shared" si="45"/>
        <v>0</v>
      </c>
      <c r="BP266" s="15">
        <f t="shared" si="45"/>
        <v>0</v>
      </c>
      <c r="BQ266" s="15">
        <f t="shared" si="45"/>
        <v>0</v>
      </c>
      <c r="BR266" s="15">
        <f t="shared" si="44"/>
        <v>1225542700</v>
      </c>
    </row>
    <row r="267" spans="1:70" ht="225" hidden="1" x14ac:dyDescent="0.25">
      <c r="A267" s="1">
        <v>262</v>
      </c>
      <c r="B267" s="61" t="s">
        <v>656</v>
      </c>
      <c r="C267" s="7" t="s">
        <v>741</v>
      </c>
      <c r="D267" s="8" t="s">
        <v>742</v>
      </c>
      <c r="E267" s="9" t="s">
        <v>755</v>
      </c>
      <c r="F267" s="8" t="s">
        <v>756</v>
      </c>
      <c r="G267" s="7">
        <v>1000</v>
      </c>
      <c r="H267" s="11" t="s">
        <v>551</v>
      </c>
      <c r="I267" s="11" t="s">
        <v>980</v>
      </c>
      <c r="J267" s="11" t="s">
        <v>980</v>
      </c>
      <c r="K267" s="11"/>
      <c r="L267" s="7">
        <v>5.96</v>
      </c>
      <c r="M267" s="7">
        <v>6.96</v>
      </c>
      <c r="N267" s="7"/>
      <c r="O267" s="12">
        <v>275</v>
      </c>
      <c r="P267" s="13" t="s">
        <v>985</v>
      </c>
      <c r="Q267" s="11" t="s">
        <v>986</v>
      </c>
      <c r="R267" s="30" t="s">
        <v>987</v>
      </c>
      <c r="S267" s="31">
        <v>1</v>
      </c>
      <c r="T267" s="31" t="s">
        <v>988</v>
      </c>
      <c r="U267" s="31" t="s">
        <v>989</v>
      </c>
      <c r="V267" s="11" t="s">
        <v>677</v>
      </c>
      <c r="W267" s="39">
        <v>500000000</v>
      </c>
      <c r="X267" s="15"/>
      <c r="Y267" s="15"/>
      <c r="Z267" s="15"/>
      <c r="AA267" s="15"/>
      <c r="AB267" s="15"/>
      <c r="AC267" s="15"/>
      <c r="AD267" s="15">
        <f t="shared" si="37"/>
        <v>500000000</v>
      </c>
      <c r="AE267" s="15"/>
      <c r="AF267" s="15"/>
      <c r="AG267" s="15"/>
      <c r="AH267" s="15"/>
      <c r="AI267" s="15"/>
      <c r="AJ267" s="15"/>
      <c r="AK267" s="15"/>
      <c r="AL267" s="15">
        <f t="shared" si="38"/>
        <v>0</v>
      </c>
      <c r="AM267" s="15">
        <v>325542700</v>
      </c>
      <c r="AN267" s="15"/>
      <c r="AO267" s="15"/>
      <c r="AP267" s="15"/>
      <c r="AQ267" s="15"/>
      <c r="AR267" s="15"/>
      <c r="AS267" s="15"/>
      <c r="AT267" s="15">
        <f t="shared" si="41"/>
        <v>325542700</v>
      </c>
      <c r="AU267" s="15">
        <v>600000000</v>
      </c>
      <c r="AV267" s="15"/>
      <c r="AW267" s="15"/>
      <c r="AX267" s="15"/>
      <c r="AY267" s="15"/>
      <c r="AZ267" s="15"/>
      <c r="BA267" s="15"/>
      <c r="BB267" s="15">
        <f t="shared" si="42"/>
        <v>600000000</v>
      </c>
      <c r="BC267" s="15"/>
      <c r="BD267" s="15"/>
      <c r="BE267" s="15"/>
      <c r="BF267" s="15"/>
      <c r="BG267" s="15"/>
      <c r="BH267" s="15"/>
      <c r="BI267" s="15"/>
      <c r="BJ267" s="15">
        <f t="shared" si="43"/>
        <v>0</v>
      </c>
      <c r="BK267" s="15">
        <f t="shared" si="45"/>
        <v>1425542700</v>
      </c>
      <c r="BL267" s="15">
        <f t="shared" si="45"/>
        <v>0</v>
      </c>
      <c r="BM267" s="15">
        <f t="shared" si="45"/>
        <v>0</v>
      </c>
      <c r="BN267" s="15">
        <f t="shared" si="45"/>
        <v>0</v>
      </c>
      <c r="BO267" s="15">
        <f t="shared" si="45"/>
        <v>0</v>
      </c>
      <c r="BP267" s="15">
        <f t="shared" si="45"/>
        <v>0</v>
      </c>
      <c r="BQ267" s="15">
        <f t="shared" si="45"/>
        <v>0</v>
      </c>
      <c r="BR267" s="15">
        <f t="shared" si="44"/>
        <v>1425542700</v>
      </c>
    </row>
    <row r="268" spans="1:70" ht="75" hidden="1" x14ac:dyDescent="0.25">
      <c r="A268" s="1">
        <v>263</v>
      </c>
      <c r="B268" s="61" t="s">
        <v>656</v>
      </c>
      <c r="C268" s="7" t="s">
        <v>193</v>
      </c>
      <c r="D268" s="8" t="s">
        <v>194</v>
      </c>
      <c r="E268" s="9" t="s">
        <v>990</v>
      </c>
      <c r="F268" s="8" t="s">
        <v>991</v>
      </c>
      <c r="G268" s="10" t="s">
        <v>197</v>
      </c>
      <c r="H268" s="11" t="s">
        <v>198</v>
      </c>
      <c r="I268" s="11" t="s">
        <v>992</v>
      </c>
      <c r="J268" s="11"/>
      <c r="K268" s="7"/>
      <c r="L268" s="7" t="s">
        <v>993</v>
      </c>
      <c r="M268" s="7" t="s">
        <v>994</v>
      </c>
      <c r="N268" s="7"/>
      <c r="O268" s="12">
        <v>277</v>
      </c>
      <c r="P268" s="13" t="s">
        <v>995</v>
      </c>
      <c r="Q268" s="11" t="s">
        <v>996</v>
      </c>
      <c r="R268" s="11" t="s">
        <v>996</v>
      </c>
      <c r="S268" s="79">
        <v>1</v>
      </c>
      <c r="T268" s="79">
        <v>1</v>
      </c>
      <c r="U268" s="79"/>
      <c r="V268" s="8" t="s">
        <v>202</v>
      </c>
      <c r="W268" s="39"/>
      <c r="X268" s="15"/>
      <c r="Y268" s="15"/>
      <c r="Z268" s="15"/>
      <c r="AA268" s="15"/>
      <c r="AB268" s="15"/>
      <c r="AC268" s="15"/>
      <c r="AD268" s="15">
        <f t="shared" si="37"/>
        <v>0</v>
      </c>
      <c r="AE268" s="15"/>
      <c r="AF268" s="15">
        <v>150000000</v>
      </c>
      <c r="AG268" s="15"/>
      <c r="AH268" s="15"/>
      <c r="AI268" s="15"/>
      <c r="AJ268" s="15"/>
      <c r="AK268" s="15"/>
      <c r="AL268" s="15">
        <f t="shared" si="38"/>
        <v>150000000</v>
      </c>
      <c r="AM268" s="15">
        <v>325542700</v>
      </c>
      <c r="AN268" s="15">
        <v>150000000</v>
      </c>
      <c r="AO268" s="15"/>
      <c r="AP268" s="15"/>
      <c r="AQ268" s="15"/>
      <c r="AR268" s="15"/>
      <c r="AS268" s="15"/>
      <c r="AT268" s="15">
        <f t="shared" si="41"/>
        <v>475542700</v>
      </c>
      <c r="AU268" s="15"/>
      <c r="AV268" s="15">
        <v>100000000</v>
      </c>
      <c r="AW268" s="15"/>
      <c r="AX268" s="15"/>
      <c r="AY268" s="15"/>
      <c r="AZ268" s="15"/>
      <c r="BA268" s="15"/>
      <c r="BB268" s="15">
        <f t="shared" si="42"/>
        <v>100000000</v>
      </c>
      <c r="BC268" s="15"/>
      <c r="BD268" s="15"/>
      <c r="BE268" s="15"/>
      <c r="BF268" s="15"/>
      <c r="BG268" s="15"/>
      <c r="BH268" s="15"/>
      <c r="BI268" s="15"/>
      <c r="BJ268" s="15">
        <f t="shared" si="43"/>
        <v>0</v>
      </c>
      <c r="BK268" s="15">
        <f t="shared" si="45"/>
        <v>325542700</v>
      </c>
      <c r="BL268" s="15">
        <f t="shared" si="45"/>
        <v>400000000</v>
      </c>
      <c r="BM268" s="15">
        <f t="shared" si="45"/>
        <v>0</v>
      </c>
      <c r="BN268" s="15">
        <f t="shared" si="45"/>
        <v>0</v>
      </c>
      <c r="BO268" s="15">
        <f t="shared" si="45"/>
        <v>0</v>
      </c>
      <c r="BP268" s="15">
        <f t="shared" si="45"/>
        <v>0</v>
      </c>
      <c r="BQ268" s="15">
        <f t="shared" si="45"/>
        <v>0</v>
      </c>
      <c r="BR268" s="15">
        <f t="shared" si="44"/>
        <v>725542700</v>
      </c>
    </row>
    <row r="269" spans="1:70" ht="105" hidden="1" x14ac:dyDescent="0.25">
      <c r="A269" s="1">
        <v>265</v>
      </c>
      <c r="B269" s="80" t="s">
        <v>997</v>
      </c>
      <c r="C269" s="7" t="s">
        <v>998</v>
      </c>
      <c r="D269" s="8" t="s">
        <v>999</v>
      </c>
      <c r="E269" s="9" t="s">
        <v>1000</v>
      </c>
      <c r="F269" s="8" t="s">
        <v>1001</v>
      </c>
      <c r="G269" s="10" t="s">
        <v>728</v>
      </c>
      <c r="H269" s="11" t="s">
        <v>729</v>
      </c>
      <c r="I269" s="11" t="s">
        <v>1002</v>
      </c>
      <c r="J269" s="11" t="s">
        <v>1002</v>
      </c>
      <c r="K269" s="11"/>
      <c r="L269" s="7">
        <v>51541</v>
      </c>
      <c r="M269" s="7">
        <v>61541</v>
      </c>
      <c r="N269" s="7"/>
      <c r="O269" s="12">
        <v>278</v>
      </c>
      <c r="P269" s="13" t="s">
        <v>1003</v>
      </c>
      <c r="Q269" s="11" t="s">
        <v>1004</v>
      </c>
      <c r="R269" s="11" t="s">
        <v>1004</v>
      </c>
      <c r="S269" s="14">
        <v>667</v>
      </c>
      <c r="T269" s="14" t="s">
        <v>1005</v>
      </c>
      <c r="U269" s="14"/>
      <c r="V269" s="8" t="s">
        <v>1006</v>
      </c>
      <c r="W269" s="39"/>
      <c r="X269" s="15"/>
      <c r="Y269" s="15"/>
      <c r="Z269" s="15"/>
      <c r="AA269" s="15"/>
      <c r="AB269" s="15"/>
      <c r="AC269" s="15"/>
      <c r="AD269" s="15">
        <f t="shared" si="37"/>
        <v>0</v>
      </c>
      <c r="AE269" s="15"/>
      <c r="AF269" s="15"/>
      <c r="AG269" s="15"/>
      <c r="AH269" s="15"/>
      <c r="AI269" s="15"/>
      <c r="AJ269" s="15"/>
      <c r="AK269" s="15"/>
      <c r="AL269" s="15">
        <f t="shared" si="38"/>
        <v>0</v>
      </c>
      <c r="AM269" s="15">
        <v>325542700</v>
      </c>
      <c r="AN269" s="15"/>
      <c r="AO269" s="15"/>
      <c r="AP269" s="15"/>
      <c r="AQ269" s="15"/>
      <c r="AR269" s="15"/>
      <c r="AS269" s="15">
        <v>350000000</v>
      </c>
      <c r="AT269" s="15">
        <f t="shared" si="41"/>
        <v>675542700</v>
      </c>
      <c r="AU269" s="15">
        <v>264874441</v>
      </c>
      <c r="AV269" s="15"/>
      <c r="AW269" s="15"/>
      <c r="AX269" s="15"/>
      <c r="AY269" s="15"/>
      <c r="AZ269" s="15"/>
      <c r="BA269" s="15">
        <v>250000000</v>
      </c>
      <c r="BB269" s="15">
        <f t="shared" si="42"/>
        <v>514874441</v>
      </c>
      <c r="BC269" s="15">
        <v>350000000</v>
      </c>
      <c r="BD269" s="15"/>
      <c r="BE269" s="15"/>
      <c r="BF269" s="15"/>
      <c r="BG269" s="15"/>
      <c r="BH269" s="15"/>
      <c r="BI269" s="15"/>
      <c r="BJ269" s="15">
        <f t="shared" si="43"/>
        <v>350000000</v>
      </c>
      <c r="BK269" s="15">
        <f t="shared" si="45"/>
        <v>940417141</v>
      </c>
      <c r="BL269" s="15">
        <f t="shared" si="45"/>
        <v>0</v>
      </c>
      <c r="BM269" s="15">
        <f t="shared" si="45"/>
        <v>0</v>
      </c>
      <c r="BN269" s="15">
        <f t="shared" si="45"/>
        <v>0</v>
      </c>
      <c r="BO269" s="15">
        <f t="shared" si="45"/>
        <v>0</v>
      </c>
      <c r="BP269" s="15">
        <f t="shared" si="45"/>
        <v>0</v>
      </c>
      <c r="BQ269" s="15">
        <f t="shared" si="45"/>
        <v>600000000</v>
      </c>
      <c r="BR269" s="15">
        <f t="shared" si="44"/>
        <v>1540417141</v>
      </c>
    </row>
    <row r="270" spans="1:70" ht="105" hidden="1" x14ac:dyDescent="0.25">
      <c r="A270" s="1">
        <v>266</v>
      </c>
      <c r="B270" s="80" t="s">
        <v>997</v>
      </c>
      <c r="C270" s="7" t="s">
        <v>998</v>
      </c>
      <c r="D270" s="8" t="s">
        <v>999</v>
      </c>
      <c r="E270" s="9" t="s">
        <v>1000</v>
      </c>
      <c r="F270" s="8" t="s">
        <v>1001</v>
      </c>
      <c r="G270" s="10" t="s">
        <v>728</v>
      </c>
      <c r="H270" s="11" t="s">
        <v>729</v>
      </c>
      <c r="I270" s="11" t="s">
        <v>1002</v>
      </c>
      <c r="J270" s="11" t="s">
        <v>1002</v>
      </c>
      <c r="K270" s="11"/>
      <c r="L270" s="7">
        <v>51541</v>
      </c>
      <c r="M270" s="7">
        <v>61541</v>
      </c>
      <c r="N270" s="7"/>
      <c r="O270" s="12">
        <v>279</v>
      </c>
      <c r="P270" s="13" t="s">
        <v>1007</v>
      </c>
      <c r="Q270" s="11" t="s">
        <v>1008</v>
      </c>
      <c r="R270" s="11" t="s">
        <v>1008</v>
      </c>
      <c r="S270" s="14">
        <v>2</v>
      </c>
      <c r="T270" s="14" t="s">
        <v>1009</v>
      </c>
      <c r="U270" s="14"/>
      <c r="V270" s="8" t="s">
        <v>1006</v>
      </c>
      <c r="W270" s="39">
        <v>70590000</v>
      </c>
      <c r="X270" s="15"/>
      <c r="Y270" s="15"/>
      <c r="Z270" s="15"/>
      <c r="AA270" s="15"/>
      <c r="AB270" s="15"/>
      <c r="AC270" s="15"/>
      <c r="AD270" s="15">
        <f t="shared" si="37"/>
        <v>70590000</v>
      </c>
      <c r="AE270" s="15">
        <v>200000000</v>
      </c>
      <c r="AF270" s="15"/>
      <c r="AG270" s="15"/>
      <c r="AH270" s="15"/>
      <c r="AI270" s="15"/>
      <c r="AJ270" s="15">
        <v>1000000000</v>
      </c>
      <c r="AK270" s="15">
        <v>200000000</v>
      </c>
      <c r="AL270" s="15">
        <f t="shared" si="38"/>
        <v>1400000000</v>
      </c>
      <c r="AM270" s="15">
        <v>325542700</v>
      </c>
      <c r="AN270" s="15"/>
      <c r="AO270" s="15"/>
      <c r="AP270" s="15"/>
      <c r="AQ270" s="15"/>
      <c r="AR270" s="15"/>
      <c r="AS270" s="15">
        <v>179410000</v>
      </c>
      <c r="AT270" s="15">
        <f t="shared" si="41"/>
        <v>504952700</v>
      </c>
      <c r="AU270" s="15">
        <v>203727793</v>
      </c>
      <c r="AV270" s="15"/>
      <c r="AW270" s="15"/>
      <c r="AX270" s="15"/>
      <c r="AY270" s="15"/>
      <c r="AZ270" s="15"/>
      <c r="BA270" s="15"/>
      <c r="BB270" s="15">
        <f t="shared" si="42"/>
        <v>203727793</v>
      </c>
      <c r="BC270" s="15">
        <v>400000000</v>
      </c>
      <c r="BD270" s="15"/>
      <c r="BE270" s="15"/>
      <c r="BF270" s="15"/>
      <c r="BG270" s="15"/>
      <c r="BH270" s="15"/>
      <c r="BI270" s="15"/>
      <c r="BJ270" s="15">
        <f t="shared" si="43"/>
        <v>400000000</v>
      </c>
      <c r="BK270" s="15">
        <f t="shared" si="45"/>
        <v>1199860493</v>
      </c>
      <c r="BL270" s="15">
        <f t="shared" si="45"/>
        <v>0</v>
      </c>
      <c r="BM270" s="15">
        <f t="shared" si="45"/>
        <v>0</v>
      </c>
      <c r="BN270" s="15">
        <f t="shared" si="45"/>
        <v>0</v>
      </c>
      <c r="BO270" s="15">
        <f t="shared" si="45"/>
        <v>0</v>
      </c>
      <c r="BP270" s="15">
        <f t="shared" si="45"/>
        <v>1000000000</v>
      </c>
      <c r="BQ270" s="15">
        <f t="shared" si="45"/>
        <v>379410000</v>
      </c>
      <c r="BR270" s="15">
        <f t="shared" si="44"/>
        <v>2579270493</v>
      </c>
    </row>
    <row r="271" spans="1:70" ht="105" hidden="1" x14ac:dyDescent="0.25">
      <c r="A271" s="1">
        <v>267</v>
      </c>
      <c r="B271" s="80" t="s">
        <v>997</v>
      </c>
      <c r="C271" s="7" t="s">
        <v>998</v>
      </c>
      <c r="D271" s="8" t="s">
        <v>999</v>
      </c>
      <c r="E271" s="9" t="s">
        <v>1000</v>
      </c>
      <c r="F271" s="8" t="s">
        <v>1001</v>
      </c>
      <c r="G271" s="10" t="s">
        <v>728</v>
      </c>
      <c r="H271" s="11" t="s">
        <v>729</v>
      </c>
      <c r="I271" s="11" t="s">
        <v>1002</v>
      </c>
      <c r="J271" s="11" t="s">
        <v>1002</v>
      </c>
      <c r="K271" s="11"/>
      <c r="L271" s="7">
        <v>51541</v>
      </c>
      <c r="M271" s="7">
        <v>61541</v>
      </c>
      <c r="N271" s="7"/>
      <c r="O271" s="12">
        <v>280</v>
      </c>
      <c r="P271" s="13" t="s">
        <v>1010</v>
      </c>
      <c r="Q271" s="81" t="s">
        <v>1011</v>
      </c>
      <c r="R271" s="81" t="s">
        <v>1011</v>
      </c>
      <c r="S271" s="82">
        <v>3</v>
      </c>
      <c r="T271" s="82" t="s">
        <v>1012</v>
      </c>
      <c r="U271" s="82"/>
      <c r="V271" s="8" t="s">
        <v>1006</v>
      </c>
      <c r="W271" s="39">
        <v>30000000</v>
      </c>
      <c r="X271" s="15"/>
      <c r="Y271" s="15"/>
      <c r="Z271" s="15"/>
      <c r="AA271" s="15"/>
      <c r="AB271" s="15"/>
      <c r="AC271" s="15"/>
      <c r="AD271" s="15">
        <f t="shared" si="37"/>
        <v>30000000</v>
      </c>
      <c r="AE271" s="15">
        <v>212403941</v>
      </c>
      <c r="AF271" s="15"/>
      <c r="AG271" s="15"/>
      <c r="AH271" s="15"/>
      <c r="AI271" s="15"/>
      <c r="AJ271" s="15"/>
      <c r="AK271" s="15">
        <v>100000000</v>
      </c>
      <c r="AL271" s="15">
        <f t="shared" si="38"/>
        <v>312403941</v>
      </c>
      <c r="AM271" s="15">
        <v>325542700</v>
      </c>
      <c r="AN271" s="15"/>
      <c r="AO271" s="15"/>
      <c r="AP271" s="15"/>
      <c r="AQ271" s="15"/>
      <c r="AR271" s="15"/>
      <c r="AS271" s="15">
        <v>270000000</v>
      </c>
      <c r="AT271" s="15">
        <f t="shared" si="41"/>
        <v>595542700</v>
      </c>
      <c r="AU271" s="15">
        <v>350000000</v>
      </c>
      <c r="AV271" s="15"/>
      <c r="AW271" s="15"/>
      <c r="AX271" s="15"/>
      <c r="AY271" s="15"/>
      <c r="AZ271" s="15"/>
      <c r="BA271" s="15"/>
      <c r="BB271" s="15">
        <f t="shared" si="42"/>
        <v>350000000</v>
      </c>
      <c r="BC271" s="15">
        <v>350000000</v>
      </c>
      <c r="BD271" s="15"/>
      <c r="BE271" s="15"/>
      <c r="BF271" s="15"/>
      <c r="BG271" s="15"/>
      <c r="BH271" s="15"/>
      <c r="BI271" s="15"/>
      <c r="BJ271" s="15">
        <f t="shared" si="43"/>
        <v>350000000</v>
      </c>
      <c r="BK271" s="15">
        <f t="shared" si="45"/>
        <v>1267946641</v>
      </c>
      <c r="BL271" s="15">
        <f t="shared" si="45"/>
        <v>0</v>
      </c>
      <c r="BM271" s="15">
        <f t="shared" si="45"/>
        <v>0</v>
      </c>
      <c r="BN271" s="15">
        <f t="shared" si="45"/>
        <v>0</v>
      </c>
      <c r="BO271" s="15">
        <f t="shared" si="45"/>
        <v>0</v>
      </c>
      <c r="BP271" s="15">
        <f t="shared" si="45"/>
        <v>0</v>
      </c>
      <c r="BQ271" s="15">
        <f t="shared" si="45"/>
        <v>370000000</v>
      </c>
      <c r="BR271" s="15">
        <f t="shared" si="44"/>
        <v>1637946641</v>
      </c>
    </row>
    <row r="272" spans="1:70" ht="105" hidden="1" x14ac:dyDescent="0.25">
      <c r="A272" s="1">
        <v>268</v>
      </c>
      <c r="B272" s="80" t="s">
        <v>997</v>
      </c>
      <c r="C272" s="7" t="s">
        <v>998</v>
      </c>
      <c r="D272" s="8" t="s">
        <v>999</v>
      </c>
      <c r="E272" s="9" t="s">
        <v>1000</v>
      </c>
      <c r="F272" s="8" t="s">
        <v>1001</v>
      </c>
      <c r="G272" s="10" t="s">
        <v>728</v>
      </c>
      <c r="H272" s="11" t="s">
        <v>729</v>
      </c>
      <c r="I272" s="11" t="s">
        <v>1002</v>
      </c>
      <c r="J272" s="11" t="s">
        <v>1002</v>
      </c>
      <c r="K272" s="11"/>
      <c r="L272" s="7">
        <v>51541</v>
      </c>
      <c r="M272" s="7">
        <v>61541</v>
      </c>
      <c r="N272" s="7"/>
      <c r="O272" s="12">
        <v>281</v>
      </c>
      <c r="P272" s="13" t="s">
        <v>1013</v>
      </c>
      <c r="Q272" s="11" t="s">
        <v>1014</v>
      </c>
      <c r="R272" s="11" t="s">
        <v>1014</v>
      </c>
      <c r="S272" s="14">
        <v>4</v>
      </c>
      <c r="T272" s="14" t="s">
        <v>1015</v>
      </c>
      <c r="U272" s="14"/>
      <c r="V272" s="8" t="s">
        <v>1006</v>
      </c>
      <c r="W272" s="39">
        <v>71000000</v>
      </c>
      <c r="X272" s="15"/>
      <c r="Y272" s="15"/>
      <c r="Z272" s="15"/>
      <c r="AA272" s="15"/>
      <c r="AB272" s="15"/>
      <c r="AC272" s="15">
        <v>703407950</v>
      </c>
      <c r="AD272" s="15">
        <f t="shared" si="37"/>
        <v>774407950</v>
      </c>
      <c r="AE272" s="15">
        <v>184426676</v>
      </c>
      <c r="AF272" s="15">
        <v>5036425</v>
      </c>
      <c r="AG272" s="15"/>
      <c r="AH272" s="15"/>
      <c r="AI272" s="15"/>
      <c r="AJ272" s="15"/>
      <c r="AK272" s="15"/>
      <c r="AL272" s="15">
        <f t="shared" si="38"/>
        <v>189463101</v>
      </c>
      <c r="AM272" s="15">
        <v>325542700</v>
      </c>
      <c r="AN272" s="15"/>
      <c r="AO272" s="15"/>
      <c r="AP272" s="15"/>
      <c r="AQ272" s="15"/>
      <c r="AR272" s="15"/>
      <c r="AS272" s="15">
        <v>100000000</v>
      </c>
      <c r="AT272" s="15">
        <f t="shared" si="41"/>
        <v>425542700</v>
      </c>
      <c r="AU272" s="15">
        <v>250000000</v>
      </c>
      <c r="AV272" s="15"/>
      <c r="AW272" s="15"/>
      <c r="AX272" s="15"/>
      <c r="AY272" s="15"/>
      <c r="AZ272" s="15"/>
      <c r="BA272" s="15"/>
      <c r="BB272" s="15">
        <f t="shared" si="42"/>
        <v>250000000</v>
      </c>
      <c r="BC272" s="15">
        <v>450000000</v>
      </c>
      <c r="BD272" s="15"/>
      <c r="BE272" s="15"/>
      <c r="BF272" s="15"/>
      <c r="BG272" s="15"/>
      <c r="BH272" s="15"/>
      <c r="BI272" s="15"/>
      <c r="BJ272" s="15">
        <f t="shared" si="43"/>
        <v>450000000</v>
      </c>
      <c r="BK272" s="15">
        <f t="shared" si="45"/>
        <v>1280969376</v>
      </c>
      <c r="BL272" s="15">
        <f t="shared" si="45"/>
        <v>5036425</v>
      </c>
      <c r="BM272" s="15">
        <f t="shared" si="45"/>
        <v>0</v>
      </c>
      <c r="BN272" s="15">
        <f t="shared" si="45"/>
        <v>0</v>
      </c>
      <c r="BO272" s="15">
        <f t="shared" si="45"/>
        <v>0</v>
      </c>
      <c r="BP272" s="15">
        <f t="shared" si="45"/>
        <v>0</v>
      </c>
      <c r="BQ272" s="15">
        <f t="shared" si="45"/>
        <v>803407950</v>
      </c>
      <c r="BR272" s="15">
        <f t="shared" si="44"/>
        <v>2089413751</v>
      </c>
    </row>
    <row r="273" spans="1:70" ht="105" hidden="1" x14ac:dyDescent="0.25">
      <c r="A273" s="1">
        <v>269</v>
      </c>
      <c r="B273" s="80" t="s">
        <v>997</v>
      </c>
      <c r="C273" s="7" t="s">
        <v>998</v>
      </c>
      <c r="D273" s="8" t="s">
        <v>999</v>
      </c>
      <c r="E273" s="9" t="s">
        <v>1000</v>
      </c>
      <c r="F273" s="8" t="s">
        <v>1001</v>
      </c>
      <c r="G273" s="10" t="s">
        <v>728</v>
      </c>
      <c r="H273" s="11" t="s">
        <v>729</v>
      </c>
      <c r="I273" s="11" t="s">
        <v>1002</v>
      </c>
      <c r="J273" s="11" t="s">
        <v>1002</v>
      </c>
      <c r="K273" s="11"/>
      <c r="L273" s="7">
        <v>51541</v>
      </c>
      <c r="M273" s="7">
        <v>61541</v>
      </c>
      <c r="N273" s="7"/>
      <c r="O273" s="12">
        <v>282</v>
      </c>
      <c r="P273" s="13" t="s">
        <v>1016</v>
      </c>
      <c r="Q273" s="11" t="s">
        <v>1017</v>
      </c>
      <c r="R273" s="11" t="s">
        <v>1017</v>
      </c>
      <c r="S273" s="14" t="s">
        <v>1018</v>
      </c>
      <c r="T273" s="14" t="s">
        <v>1019</v>
      </c>
      <c r="U273" s="14"/>
      <c r="V273" s="8" t="s">
        <v>1006</v>
      </c>
      <c r="W273" s="39"/>
      <c r="X273" s="15">
        <v>6630076044</v>
      </c>
      <c r="Y273" s="15"/>
      <c r="Z273" s="15"/>
      <c r="AA273" s="15"/>
      <c r="AB273" s="15"/>
      <c r="AC273" s="15"/>
      <c r="AD273" s="15">
        <f t="shared" si="37"/>
        <v>6630076044</v>
      </c>
      <c r="AE273" s="15"/>
      <c r="AF273" s="15">
        <v>12600891645</v>
      </c>
      <c r="AG273" s="15"/>
      <c r="AH273" s="15"/>
      <c r="AI273" s="15"/>
      <c r="AJ273" s="15"/>
      <c r="AK273" s="15"/>
      <c r="AL273" s="15">
        <f t="shared" si="38"/>
        <v>12600891645</v>
      </c>
      <c r="AM273" s="15">
        <v>325542700</v>
      </c>
      <c r="AN273" s="15">
        <v>12854324550</v>
      </c>
      <c r="AO273" s="15"/>
      <c r="AP273" s="15"/>
      <c r="AQ273" s="15"/>
      <c r="AR273" s="15"/>
      <c r="AS273" s="15"/>
      <c r="AT273" s="15">
        <f t="shared" si="41"/>
        <v>13179867250</v>
      </c>
      <c r="AU273" s="15"/>
      <c r="AV273" s="15">
        <v>13472171297</v>
      </c>
      <c r="AW273" s="15"/>
      <c r="AX273" s="15"/>
      <c r="AY273" s="15"/>
      <c r="AZ273" s="15"/>
      <c r="BA273" s="15"/>
      <c r="BB273" s="15">
        <f t="shared" si="42"/>
        <v>13472171297</v>
      </c>
      <c r="BC273" s="15"/>
      <c r="BD273" s="15">
        <v>13876335425</v>
      </c>
      <c r="BE273" s="15"/>
      <c r="BF273" s="15"/>
      <c r="BG273" s="15"/>
      <c r="BH273" s="15"/>
      <c r="BI273" s="15"/>
      <c r="BJ273" s="15">
        <f t="shared" si="43"/>
        <v>13876335425</v>
      </c>
      <c r="BK273" s="15">
        <f t="shared" si="45"/>
        <v>325542700</v>
      </c>
      <c r="BL273" s="15">
        <f t="shared" si="45"/>
        <v>59433798961</v>
      </c>
      <c r="BM273" s="15">
        <f t="shared" si="45"/>
        <v>0</v>
      </c>
      <c r="BN273" s="15">
        <f t="shared" si="45"/>
        <v>0</v>
      </c>
      <c r="BO273" s="15">
        <f t="shared" si="45"/>
        <v>0</v>
      </c>
      <c r="BP273" s="15">
        <f t="shared" si="45"/>
        <v>0</v>
      </c>
      <c r="BQ273" s="15">
        <f t="shared" si="45"/>
        <v>0</v>
      </c>
      <c r="BR273" s="15">
        <f t="shared" si="44"/>
        <v>59759341661</v>
      </c>
    </row>
    <row r="274" spans="1:70" ht="105" hidden="1" x14ac:dyDescent="0.25">
      <c r="A274" s="1">
        <v>270</v>
      </c>
      <c r="B274" s="80" t="s">
        <v>997</v>
      </c>
      <c r="C274" s="7" t="s">
        <v>998</v>
      </c>
      <c r="D274" s="8" t="s">
        <v>999</v>
      </c>
      <c r="E274" s="9" t="s">
        <v>1000</v>
      </c>
      <c r="F274" s="8" t="s">
        <v>1001</v>
      </c>
      <c r="G274" s="10" t="s">
        <v>728</v>
      </c>
      <c r="H274" s="11" t="s">
        <v>729</v>
      </c>
      <c r="I274" s="11" t="s">
        <v>1002</v>
      </c>
      <c r="J274" s="11" t="s">
        <v>1002</v>
      </c>
      <c r="K274" s="11"/>
      <c r="L274" s="7">
        <v>51541</v>
      </c>
      <c r="M274" s="7">
        <v>61541</v>
      </c>
      <c r="N274" s="7"/>
      <c r="O274" s="12">
        <v>283</v>
      </c>
      <c r="P274" s="13" t="s">
        <v>1020</v>
      </c>
      <c r="Q274" s="11" t="s">
        <v>1021</v>
      </c>
      <c r="R274" s="11" t="s">
        <v>1021</v>
      </c>
      <c r="S274" s="14">
        <v>961985</v>
      </c>
      <c r="T274" s="14" t="s">
        <v>1022</v>
      </c>
      <c r="U274" s="14"/>
      <c r="V274" s="8" t="s">
        <v>1006</v>
      </c>
      <c r="W274" s="39">
        <v>205790000</v>
      </c>
      <c r="X274" s="15"/>
      <c r="Y274" s="15"/>
      <c r="Z274" s="15"/>
      <c r="AA274" s="15"/>
      <c r="AB274" s="15"/>
      <c r="AC274" s="15">
        <v>856800000</v>
      </c>
      <c r="AD274" s="15">
        <f t="shared" si="37"/>
        <v>1062590000</v>
      </c>
      <c r="AE274" s="15"/>
      <c r="AF274" s="15"/>
      <c r="AG274" s="15"/>
      <c r="AH274" s="15"/>
      <c r="AI274" s="15"/>
      <c r="AJ274" s="15">
        <v>1000000000</v>
      </c>
      <c r="AK274" s="15">
        <v>856800000</v>
      </c>
      <c r="AL274" s="15">
        <f t="shared" si="38"/>
        <v>1856800000</v>
      </c>
      <c r="AM274" s="15">
        <v>325542700</v>
      </c>
      <c r="AN274" s="15"/>
      <c r="AO274" s="15"/>
      <c r="AP274" s="15"/>
      <c r="AQ274" s="15"/>
      <c r="AR274" s="15"/>
      <c r="AS274" s="15">
        <v>576000000</v>
      </c>
      <c r="AT274" s="15">
        <f t="shared" si="41"/>
        <v>901542700</v>
      </c>
      <c r="AU274" s="15">
        <f>1540030046-153000000</f>
        <v>1387030046</v>
      </c>
      <c r="AV274" s="15"/>
      <c r="AW274" s="15"/>
      <c r="AX274" s="15"/>
      <c r="AY274" s="15"/>
      <c r="AZ274" s="15"/>
      <c r="BA274" s="15">
        <v>1224030046</v>
      </c>
      <c r="BB274" s="15">
        <f t="shared" si="42"/>
        <v>2611060092</v>
      </c>
      <c r="BC274" s="15">
        <f>3175244030-451326000</f>
        <v>2723918030</v>
      </c>
      <c r="BD274" s="15"/>
      <c r="BE274" s="15"/>
      <c r="BF274" s="15"/>
      <c r="BG274" s="15"/>
      <c r="BH274" s="15"/>
      <c r="BI274" s="15"/>
      <c r="BJ274" s="15">
        <f t="shared" si="43"/>
        <v>2723918030</v>
      </c>
      <c r="BK274" s="15">
        <f t="shared" si="45"/>
        <v>4642280776</v>
      </c>
      <c r="BL274" s="15">
        <f t="shared" si="45"/>
        <v>0</v>
      </c>
      <c r="BM274" s="15">
        <f t="shared" si="45"/>
        <v>0</v>
      </c>
      <c r="BN274" s="15">
        <f t="shared" si="45"/>
        <v>0</v>
      </c>
      <c r="BO274" s="15">
        <f t="shared" si="45"/>
        <v>0</v>
      </c>
      <c r="BP274" s="15">
        <f t="shared" si="45"/>
        <v>1000000000</v>
      </c>
      <c r="BQ274" s="15">
        <f t="shared" si="45"/>
        <v>3513630046</v>
      </c>
      <c r="BR274" s="15">
        <f t="shared" si="44"/>
        <v>9155910822</v>
      </c>
    </row>
    <row r="275" spans="1:70" ht="135" hidden="1" x14ac:dyDescent="0.25">
      <c r="A275" s="1">
        <v>271</v>
      </c>
      <c r="B275" s="80" t="s">
        <v>997</v>
      </c>
      <c r="C275" s="7" t="s">
        <v>998</v>
      </c>
      <c r="D275" s="8" t="s">
        <v>999</v>
      </c>
      <c r="E275" s="9" t="s">
        <v>1000</v>
      </c>
      <c r="F275" s="8" t="s">
        <v>1001</v>
      </c>
      <c r="G275" s="10" t="s">
        <v>728</v>
      </c>
      <c r="H275" s="11" t="s">
        <v>729</v>
      </c>
      <c r="I275" s="11" t="s">
        <v>1002</v>
      </c>
      <c r="J275" s="11" t="s">
        <v>1002</v>
      </c>
      <c r="K275" s="11"/>
      <c r="L275" s="7">
        <v>51541</v>
      </c>
      <c r="M275" s="7">
        <v>61541</v>
      </c>
      <c r="N275" s="7"/>
      <c r="O275" s="12">
        <v>284</v>
      </c>
      <c r="P275" s="13" t="s">
        <v>1023</v>
      </c>
      <c r="Q275" s="11" t="s">
        <v>1024</v>
      </c>
      <c r="R275" s="11" t="s">
        <v>1024</v>
      </c>
      <c r="S275" s="14">
        <v>52</v>
      </c>
      <c r="T275" s="14" t="s">
        <v>1025</v>
      </c>
      <c r="U275" s="14"/>
      <c r="V275" s="8" t="s">
        <v>1006</v>
      </c>
      <c r="W275" s="39"/>
      <c r="X275" s="15"/>
      <c r="Y275" s="15"/>
      <c r="Z275" s="15"/>
      <c r="AA275" s="15"/>
      <c r="AB275" s="15"/>
      <c r="AC275" s="15"/>
      <c r="AD275" s="15">
        <f t="shared" si="37"/>
        <v>0</v>
      </c>
      <c r="AE275" s="15">
        <v>101134356</v>
      </c>
      <c r="AF275" s="15"/>
      <c r="AG275" s="15"/>
      <c r="AH275" s="15"/>
      <c r="AI275" s="15"/>
      <c r="AJ275" s="15"/>
      <c r="AK275" s="15">
        <v>80000000</v>
      </c>
      <c r="AL275" s="15">
        <f t="shared" si="38"/>
        <v>181134356</v>
      </c>
      <c r="AM275" s="15">
        <v>325542700</v>
      </c>
      <c r="AN275" s="15"/>
      <c r="AO275" s="15"/>
      <c r="AP275" s="15"/>
      <c r="AQ275" s="15"/>
      <c r="AR275" s="15"/>
      <c r="AS275" s="15">
        <v>230000000</v>
      </c>
      <c r="AT275" s="15">
        <f t="shared" si="41"/>
        <v>555542700</v>
      </c>
      <c r="AU275" s="15">
        <v>300000000</v>
      </c>
      <c r="AV275" s="15"/>
      <c r="AW275" s="15"/>
      <c r="AX275" s="15"/>
      <c r="AY275" s="15"/>
      <c r="AZ275" s="15"/>
      <c r="BA275" s="15"/>
      <c r="BB275" s="15">
        <f t="shared" si="42"/>
        <v>300000000</v>
      </c>
      <c r="BC275" s="15">
        <v>300000000</v>
      </c>
      <c r="BD275" s="15"/>
      <c r="BE275" s="15"/>
      <c r="BF275" s="15"/>
      <c r="BG275" s="15"/>
      <c r="BH275" s="15"/>
      <c r="BI275" s="15"/>
      <c r="BJ275" s="15">
        <f t="shared" si="43"/>
        <v>300000000</v>
      </c>
      <c r="BK275" s="15">
        <f t="shared" si="45"/>
        <v>1026677056</v>
      </c>
      <c r="BL275" s="15">
        <f t="shared" si="45"/>
        <v>0</v>
      </c>
      <c r="BM275" s="15">
        <f t="shared" si="45"/>
        <v>0</v>
      </c>
      <c r="BN275" s="15">
        <f t="shared" si="45"/>
        <v>0</v>
      </c>
      <c r="BO275" s="15">
        <f t="shared" si="45"/>
        <v>0</v>
      </c>
      <c r="BP275" s="15">
        <f t="shared" si="45"/>
        <v>0</v>
      </c>
      <c r="BQ275" s="15">
        <f t="shared" si="45"/>
        <v>310000000</v>
      </c>
      <c r="BR275" s="15">
        <f t="shared" si="44"/>
        <v>1336677056</v>
      </c>
    </row>
    <row r="276" spans="1:70" ht="105" hidden="1" x14ac:dyDescent="0.25">
      <c r="A276" s="1">
        <v>272</v>
      </c>
      <c r="B276" s="80" t="s">
        <v>997</v>
      </c>
      <c r="C276" s="7">
        <v>17</v>
      </c>
      <c r="D276" s="8" t="s">
        <v>662</v>
      </c>
      <c r="E276" s="9" t="s">
        <v>669</v>
      </c>
      <c r="F276" s="8" t="s">
        <v>670</v>
      </c>
      <c r="G276" s="7">
        <v>1100</v>
      </c>
      <c r="H276" s="11" t="s">
        <v>665</v>
      </c>
      <c r="I276" s="11" t="s">
        <v>1026</v>
      </c>
      <c r="J276" s="11" t="s">
        <v>1026</v>
      </c>
      <c r="K276" s="11"/>
      <c r="L276" s="7">
        <v>5.26</v>
      </c>
      <c r="M276" s="7">
        <v>6</v>
      </c>
      <c r="N276" s="7"/>
      <c r="O276" s="12">
        <v>285</v>
      </c>
      <c r="P276" s="13" t="s">
        <v>1027</v>
      </c>
      <c r="Q276" s="8" t="s">
        <v>1028</v>
      </c>
      <c r="R276" s="8" t="s">
        <v>1028</v>
      </c>
      <c r="S276" s="14">
        <v>20</v>
      </c>
      <c r="T276" s="14" t="s">
        <v>1029</v>
      </c>
      <c r="U276" s="14"/>
      <c r="V276" s="11" t="s">
        <v>674</v>
      </c>
      <c r="W276" s="39"/>
      <c r="X276" s="15">
        <v>250000000</v>
      </c>
      <c r="Y276" s="15"/>
      <c r="Z276" s="15"/>
      <c r="AA276" s="15"/>
      <c r="AB276" s="15"/>
      <c r="AC276" s="15"/>
      <c r="AD276" s="15">
        <f t="shared" si="37"/>
        <v>250000000</v>
      </c>
      <c r="AE276" s="15"/>
      <c r="AF276" s="15">
        <v>563000000</v>
      </c>
      <c r="AG276" s="15"/>
      <c r="AH276" s="15"/>
      <c r="AI276" s="15"/>
      <c r="AJ276" s="15"/>
      <c r="AK276" s="15"/>
      <c r="AL276" s="15">
        <f t="shared" si="38"/>
        <v>563000000</v>
      </c>
      <c r="AM276" s="15">
        <v>325542700</v>
      </c>
      <c r="AN276" s="15">
        <v>70000000</v>
      </c>
      <c r="AO276" s="15"/>
      <c r="AP276" s="15"/>
      <c r="AQ276" s="15"/>
      <c r="AR276" s="15"/>
      <c r="AS276" s="15"/>
      <c r="AT276" s="15">
        <f t="shared" si="41"/>
        <v>395542700</v>
      </c>
      <c r="AU276" s="15"/>
      <c r="AV276" s="15">
        <v>245000000</v>
      </c>
      <c r="AW276" s="15"/>
      <c r="AX276" s="15"/>
      <c r="AY276" s="15"/>
      <c r="AZ276" s="15"/>
      <c r="BA276" s="15"/>
      <c r="BB276" s="15">
        <f t="shared" si="42"/>
        <v>245000000</v>
      </c>
      <c r="BC276" s="15"/>
      <c r="BD276" s="15">
        <v>246037604</v>
      </c>
      <c r="BE276" s="15"/>
      <c r="BF276" s="15"/>
      <c r="BG276" s="15"/>
      <c r="BH276" s="15"/>
      <c r="BI276" s="15"/>
      <c r="BJ276" s="15">
        <f t="shared" si="43"/>
        <v>246037604</v>
      </c>
      <c r="BK276" s="15">
        <f t="shared" si="45"/>
        <v>325542700</v>
      </c>
      <c r="BL276" s="15">
        <f t="shared" si="45"/>
        <v>1374037604</v>
      </c>
      <c r="BM276" s="15">
        <f t="shared" si="45"/>
        <v>0</v>
      </c>
      <c r="BN276" s="15">
        <f t="shared" si="45"/>
        <v>0</v>
      </c>
      <c r="BO276" s="15">
        <f t="shared" si="45"/>
        <v>0</v>
      </c>
      <c r="BP276" s="15">
        <f t="shared" si="45"/>
        <v>0</v>
      </c>
      <c r="BQ276" s="15">
        <f t="shared" si="45"/>
        <v>0</v>
      </c>
      <c r="BR276" s="15">
        <f t="shared" si="44"/>
        <v>1699580304</v>
      </c>
    </row>
    <row r="277" spans="1:70" ht="345" hidden="1" x14ac:dyDescent="0.25">
      <c r="A277" s="1">
        <v>273</v>
      </c>
      <c r="B277" s="80" t="s">
        <v>997</v>
      </c>
      <c r="C277" s="7">
        <v>17</v>
      </c>
      <c r="D277" s="8" t="s">
        <v>662</v>
      </c>
      <c r="E277" s="9" t="s">
        <v>669</v>
      </c>
      <c r="F277" s="8" t="s">
        <v>670</v>
      </c>
      <c r="G277" s="7">
        <v>1100</v>
      </c>
      <c r="H277" s="11" t="s">
        <v>665</v>
      </c>
      <c r="I277" s="11" t="s">
        <v>1026</v>
      </c>
      <c r="J277" s="11" t="s">
        <v>1026</v>
      </c>
      <c r="K277" s="11"/>
      <c r="L277" s="7">
        <v>5.26</v>
      </c>
      <c r="M277" s="7">
        <v>6</v>
      </c>
      <c r="N277" s="7"/>
      <c r="O277" s="12">
        <v>286</v>
      </c>
      <c r="P277" s="13" t="s">
        <v>1030</v>
      </c>
      <c r="Q277" s="8" t="s">
        <v>1031</v>
      </c>
      <c r="R277" s="30" t="s">
        <v>1032</v>
      </c>
      <c r="S277" s="31" t="s">
        <v>72</v>
      </c>
      <c r="T277" s="31">
        <v>2</v>
      </c>
      <c r="U277" s="31" t="s">
        <v>1033</v>
      </c>
      <c r="V277" s="11" t="s">
        <v>674</v>
      </c>
      <c r="W277" s="39"/>
      <c r="X277" s="15"/>
      <c r="Y277" s="15"/>
      <c r="Z277" s="15"/>
      <c r="AA277" s="15"/>
      <c r="AB277" s="15"/>
      <c r="AC277" s="15"/>
      <c r="AD277" s="15">
        <f t="shared" si="37"/>
        <v>0</v>
      </c>
      <c r="AE277" s="15"/>
      <c r="AF277" s="15">
        <v>22000000</v>
      </c>
      <c r="AG277" s="15"/>
      <c r="AH277" s="15"/>
      <c r="AI277" s="15"/>
      <c r="AJ277" s="15"/>
      <c r="AK277" s="15"/>
      <c r="AL277" s="15">
        <f t="shared" si="38"/>
        <v>22000000</v>
      </c>
      <c r="AM277" s="15">
        <v>325542700</v>
      </c>
      <c r="AN277" s="15"/>
      <c r="AO277" s="15"/>
      <c r="AP277" s="15"/>
      <c r="AQ277" s="15"/>
      <c r="AR277" s="15"/>
      <c r="AS277" s="15"/>
      <c r="AT277" s="15">
        <f t="shared" si="41"/>
        <v>325542700</v>
      </c>
      <c r="AU277" s="15"/>
      <c r="AV277" s="15">
        <v>1100000000</v>
      </c>
      <c r="AW277" s="15"/>
      <c r="AX277" s="15"/>
      <c r="AY277" s="15"/>
      <c r="AZ277" s="15"/>
      <c r="BA277" s="15"/>
      <c r="BB277" s="15">
        <f t="shared" si="42"/>
        <v>1100000000</v>
      </c>
      <c r="BC277" s="15"/>
      <c r="BD277" s="15"/>
      <c r="BE277" s="15"/>
      <c r="BF277" s="15"/>
      <c r="BG277" s="15"/>
      <c r="BH277" s="15"/>
      <c r="BI277" s="15"/>
      <c r="BJ277" s="15">
        <f t="shared" si="43"/>
        <v>0</v>
      </c>
      <c r="BK277" s="15">
        <f t="shared" si="45"/>
        <v>325542700</v>
      </c>
      <c r="BL277" s="15">
        <f t="shared" si="45"/>
        <v>1122000000</v>
      </c>
      <c r="BM277" s="15">
        <f t="shared" si="45"/>
        <v>0</v>
      </c>
      <c r="BN277" s="15">
        <f t="shared" si="45"/>
        <v>0</v>
      </c>
      <c r="BO277" s="15">
        <f t="shared" si="45"/>
        <v>0</v>
      </c>
      <c r="BP277" s="15">
        <f t="shared" si="45"/>
        <v>0</v>
      </c>
      <c r="BQ277" s="15">
        <f t="shared" si="45"/>
        <v>0</v>
      </c>
      <c r="BR277" s="15">
        <f t="shared" si="44"/>
        <v>1447542700</v>
      </c>
    </row>
    <row r="278" spans="1:70" ht="120" hidden="1" x14ac:dyDescent="0.25">
      <c r="A278" s="1">
        <v>274</v>
      </c>
      <c r="B278" s="83" t="s">
        <v>997</v>
      </c>
      <c r="C278" s="7">
        <v>17</v>
      </c>
      <c r="D278" s="8" t="s">
        <v>662</v>
      </c>
      <c r="E278" s="9" t="s">
        <v>669</v>
      </c>
      <c r="F278" s="8" t="s">
        <v>670</v>
      </c>
      <c r="G278" s="7">
        <v>1100</v>
      </c>
      <c r="H278" s="11" t="s">
        <v>665</v>
      </c>
      <c r="I278" s="11" t="s">
        <v>1026</v>
      </c>
      <c r="J278" s="11" t="s">
        <v>1026</v>
      </c>
      <c r="K278" s="11"/>
      <c r="L278" s="7">
        <v>5.26</v>
      </c>
      <c r="M278" s="7">
        <v>6</v>
      </c>
      <c r="N278" s="7"/>
      <c r="O278" s="12">
        <v>287</v>
      </c>
      <c r="P278" s="13" t="s">
        <v>1034</v>
      </c>
      <c r="Q278" s="8" t="s">
        <v>1035</v>
      </c>
      <c r="R278" s="8" t="s">
        <v>1035</v>
      </c>
      <c r="S278" s="84">
        <v>713</v>
      </c>
      <c r="T278" s="84" t="s">
        <v>1036</v>
      </c>
      <c r="U278" s="14"/>
      <c r="V278" s="11" t="s">
        <v>674</v>
      </c>
      <c r="W278" s="39"/>
      <c r="X278" s="15"/>
      <c r="Y278" s="15"/>
      <c r="Z278" s="15"/>
      <c r="AA278" s="15"/>
      <c r="AB278" s="15"/>
      <c r="AC278" s="15"/>
      <c r="AD278" s="15">
        <f t="shared" si="37"/>
        <v>0</v>
      </c>
      <c r="AE278" s="15"/>
      <c r="AF278" s="15">
        <v>568000000</v>
      </c>
      <c r="AG278" s="15"/>
      <c r="AH278" s="15"/>
      <c r="AI278" s="15"/>
      <c r="AJ278" s="15"/>
      <c r="AK278" s="15">
        <v>224000000</v>
      </c>
      <c r="AL278" s="15">
        <f t="shared" si="38"/>
        <v>792000000</v>
      </c>
      <c r="AM278" s="15">
        <v>325542700</v>
      </c>
      <c r="AN278" s="15">
        <v>1136000000</v>
      </c>
      <c r="AO278" s="15"/>
      <c r="AP278" s="15"/>
      <c r="AQ278" s="15"/>
      <c r="AR278" s="15"/>
      <c r="AS278" s="15">
        <v>448000000</v>
      </c>
      <c r="AT278" s="15">
        <f t="shared" si="41"/>
        <v>1909542700</v>
      </c>
      <c r="AU278" s="15"/>
      <c r="AV278" s="15">
        <v>350000000</v>
      </c>
      <c r="AW278" s="15"/>
      <c r="AX278" s="15"/>
      <c r="AY278" s="15"/>
      <c r="AZ278" s="15"/>
      <c r="BA278" s="15"/>
      <c r="BB278" s="15">
        <f t="shared" si="42"/>
        <v>350000000</v>
      </c>
      <c r="BC278" s="15"/>
      <c r="BD278" s="15">
        <v>796324646</v>
      </c>
      <c r="BE278" s="15"/>
      <c r="BF278" s="15"/>
      <c r="BG278" s="15"/>
      <c r="BH278" s="15"/>
      <c r="BI278" s="15"/>
      <c r="BJ278" s="15">
        <f t="shared" si="43"/>
        <v>796324646</v>
      </c>
      <c r="BK278" s="15">
        <f t="shared" si="45"/>
        <v>325542700</v>
      </c>
      <c r="BL278" s="15">
        <f t="shared" si="45"/>
        <v>2850324646</v>
      </c>
      <c r="BM278" s="15">
        <f t="shared" si="45"/>
        <v>0</v>
      </c>
      <c r="BN278" s="15">
        <f t="shared" si="45"/>
        <v>0</v>
      </c>
      <c r="BO278" s="15">
        <f t="shared" si="45"/>
        <v>0</v>
      </c>
      <c r="BP278" s="15">
        <f t="shared" si="45"/>
        <v>0</v>
      </c>
      <c r="BQ278" s="15">
        <f t="shared" si="45"/>
        <v>672000000</v>
      </c>
      <c r="BR278" s="15">
        <f t="shared" si="44"/>
        <v>3847867346</v>
      </c>
    </row>
    <row r="279" spans="1:70" ht="165" hidden="1" x14ac:dyDescent="0.25">
      <c r="A279" s="1">
        <v>275</v>
      </c>
      <c r="B279" s="83" t="s">
        <v>997</v>
      </c>
      <c r="C279" s="7" t="s">
        <v>221</v>
      </c>
      <c r="D279" s="8" t="s">
        <v>222</v>
      </c>
      <c r="E279" s="9" t="s">
        <v>726</v>
      </c>
      <c r="F279" s="8" t="s">
        <v>727</v>
      </c>
      <c r="G279" s="7">
        <v>1400</v>
      </c>
      <c r="H279" s="11" t="s">
        <v>225</v>
      </c>
      <c r="I279" s="11" t="s">
        <v>1026</v>
      </c>
      <c r="J279" s="11" t="s">
        <v>1026</v>
      </c>
      <c r="K279" s="11"/>
      <c r="L279" s="7">
        <v>5.26</v>
      </c>
      <c r="M279" s="7">
        <v>6</v>
      </c>
      <c r="N279" s="7"/>
      <c r="O279" s="12">
        <v>288</v>
      </c>
      <c r="P279" s="13" t="s">
        <v>1037</v>
      </c>
      <c r="Q279" s="8" t="s">
        <v>1038</v>
      </c>
      <c r="R279" s="8" t="s">
        <v>1038</v>
      </c>
      <c r="S279" s="33">
        <v>1</v>
      </c>
      <c r="T279" s="20">
        <v>1</v>
      </c>
      <c r="U279" s="20"/>
      <c r="V279" s="8" t="s">
        <v>1006</v>
      </c>
      <c r="W279" s="39">
        <v>50100965980</v>
      </c>
      <c r="X279" s="15"/>
      <c r="Y279" s="15"/>
      <c r="Z279" s="15">
        <v>18000000000</v>
      </c>
      <c r="AA279" s="15"/>
      <c r="AB279" s="15">
        <v>9652286163</v>
      </c>
      <c r="AC279" s="15"/>
      <c r="AD279" s="15">
        <f t="shared" si="37"/>
        <v>77753252143</v>
      </c>
      <c r="AE279" s="15">
        <v>51603994959</v>
      </c>
      <c r="AF279" s="15"/>
      <c r="AG279" s="15"/>
      <c r="AH279" s="15">
        <v>18540000000</v>
      </c>
      <c r="AI279" s="15"/>
      <c r="AJ279" s="15">
        <v>10642775950</v>
      </c>
      <c r="AK279" s="15"/>
      <c r="AL279" s="15">
        <f t="shared" si="38"/>
        <v>80786770909</v>
      </c>
      <c r="AM279" s="15">
        <v>325542700</v>
      </c>
      <c r="AN279" s="15"/>
      <c r="AO279" s="15"/>
      <c r="AP279" s="15">
        <v>19096200000</v>
      </c>
      <c r="AQ279" s="15"/>
      <c r="AR279" s="15">
        <v>12372507277</v>
      </c>
      <c r="AS279" s="15"/>
      <c r="AT279" s="15">
        <f t="shared" si="41"/>
        <v>31794249977</v>
      </c>
      <c r="AU279" s="15">
        <v>54746678252</v>
      </c>
      <c r="AV279" s="15"/>
      <c r="AW279" s="15"/>
      <c r="AX279" s="15">
        <v>19669086000</v>
      </c>
      <c r="AY279" s="15"/>
      <c r="AZ279" s="15">
        <v>12743682495</v>
      </c>
      <c r="BA279" s="15"/>
      <c r="BB279" s="15">
        <f t="shared" si="42"/>
        <v>87159446747</v>
      </c>
      <c r="BC279" s="15">
        <v>56389078600</v>
      </c>
      <c r="BD279" s="15"/>
      <c r="BE279" s="15"/>
      <c r="BF279" s="15">
        <v>20259158580</v>
      </c>
      <c r="BG279" s="15"/>
      <c r="BH279" s="15">
        <v>13125992970</v>
      </c>
      <c r="BI279" s="15"/>
      <c r="BJ279" s="15">
        <f t="shared" si="43"/>
        <v>89774230150</v>
      </c>
      <c r="BK279" s="15">
        <f t="shared" si="45"/>
        <v>213166260491</v>
      </c>
      <c r="BL279" s="15">
        <f t="shared" si="45"/>
        <v>0</v>
      </c>
      <c r="BM279" s="15">
        <f t="shared" si="45"/>
        <v>0</v>
      </c>
      <c r="BN279" s="15">
        <f t="shared" si="45"/>
        <v>95564444580</v>
      </c>
      <c r="BO279" s="15">
        <f t="shared" si="45"/>
        <v>0</v>
      </c>
      <c r="BP279" s="15">
        <f t="shared" si="45"/>
        <v>58537244855</v>
      </c>
      <c r="BQ279" s="15">
        <f t="shared" si="45"/>
        <v>0</v>
      </c>
      <c r="BR279" s="15">
        <f t="shared" si="44"/>
        <v>367267949926</v>
      </c>
    </row>
    <row r="280" spans="1:70" ht="135" hidden="1" x14ac:dyDescent="0.25">
      <c r="A280" s="1">
        <v>276</v>
      </c>
      <c r="B280" s="85" t="s">
        <v>997</v>
      </c>
      <c r="C280" s="7" t="s">
        <v>29</v>
      </c>
      <c r="D280" s="8" t="s">
        <v>30</v>
      </c>
      <c r="E280" s="9" t="s">
        <v>153</v>
      </c>
      <c r="F280" s="8" t="s">
        <v>154</v>
      </c>
      <c r="G280" s="10" t="s">
        <v>33</v>
      </c>
      <c r="H280" s="11" t="s">
        <v>34</v>
      </c>
      <c r="I280" s="11" t="s">
        <v>1039</v>
      </c>
      <c r="J280" s="11" t="s">
        <v>1039</v>
      </c>
      <c r="K280" s="11"/>
      <c r="L280" s="7">
        <v>439</v>
      </c>
      <c r="M280" s="129"/>
      <c r="N280" s="129" t="s">
        <v>1757</v>
      </c>
      <c r="O280" s="126">
        <v>289</v>
      </c>
      <c r="P280" s="13" t="s">
        <v>1040</v>
      </c>
      <c r="Q280" s="8" t="s">
        <v>1041</v>
      </c>
      <c r="R280" s="8" t="s">
        <v>1041</v>
      </c>
      <c r="S280" s="14" t="s">
        <v>72</v>
      </c>
      <c r="T280" s="134"/>
      <c r="U280" s="14"/>
      <c r="V280" s="8" t="s">
        <v>38</v>
      </c>
      <c r="W280" s="39"/>
      <c r="X280" s="15"/>
      <c r="Y280" s="15"/>
      <c r="Z280" s="15">
        <v>178336671</v>
      </c>
      <c r="AA280" s="15"/>
      <c r="AB280" s="15"/>
      <c r="AC280" s="15"/>
      <c r="AD280" s="15">
        <f t="shared" si="37"/>
        <v>178336671</v>
      </c>
      <c r="AE280" s="15"/>
      <c r="AF280" s="15"/>
      <c r="AG280" s="15"/>
      <c r="AH280" s="15">
        <v>1217960011</v>
      </c>
      <c r="AI280" s="15"/>
      <c r="AJ280" s="15"/>
      <c r="AK280" s="15"/>
      <c r="AL280" s="15">
        <f t="shared" si="38"/>
        <v>1217960011</v>
      </c>
      <c r="AM280" s="16">
        <v>325542700</v>
      </c>
      <c r="AN280" s="15"/>
      <c r="AO280" s="15"/>
      <c r="AP280" s="15">
        <v>1168635720</v>
      </c>
      <c r="AQ280" s="15"/>
      <c r="AR280" s="15"/>
      <c r="AS280" s="15"/>
      <c r="AT280" s="15">
        <f t="shared" si="41"/>
        <v>1494178420</v>
      </c>
      <c r="AU280" s="17"/>
      <c r="AV280" s="15"/>
      <c r="AW280" s="15"/>
      <c r="AX280" s="15">
        <v>1367695322</v>
      </c>
      <c r="AY280" s="15"/>
      <c r="AZ280" s="15"/>
      <c r="BA280" s="15"/>
      <c r="BB280" s="15">
        <f t="shared" si="42"/>
        <v>1367695322</v>
      </c>
      <c r="BC280" s="16"/>
      <c r="BD280" s="16"/>
      <c r="BE280" s="16"/>
      <c r="BF280" s="16">
        <v>1366726951</v>
      </c>
      <c r="BG280" s="16"/>
      <c r="BH280" s="16"/>
      <c r="BI280" s="16"/>
      <c r="BJ280" s="15">
        <f t="shared" si="43"/>
        <v>1366726951</v>
      </c>
      <c r="BK280" s="15">
        <f t="shared" si="45"/>
        <v>325542700</v>
      </c>
      <c r="BL280" s="15">
        <f t="shared" si="45"/>
        <v>0</v>
      </c>
      <c r="BM280" s="15">
        <f t="shared" si="45"/>
        <v>0</v>
      </c>
      <c r="BN280" s="15">
        <f t="shared" si="45"/>
        <v>5299354675</v>
      </c>
      <c r="BO280" s="15">
        <f t="shared" si="45"/>
        <v>0</v>
      </c>
      <c r="BP280" s="15">
        <f t="shared" si="45"/>
        <v>0</v>
      </c>
      <c r="BQ280" s="15">
        <f t="shared" si="45"/>
        <v>0</v>
      </c>
      <c r="BR280" s="15">
        <f t="shared" si="44"/>
        <v>5624897375</v>
      </c>
    </row>
    <row r="281" spans="1:70" ht="195" hidden="1" x14ac:dyDescent="0.25">
      <c r="A281" s="1">
        <v>277</v>
      </c>
      <c r="B281" s="85" t="s">
        <v>997</v>
      </c>
      <c r="C281" s="7" t="s">
        <v>29</v>
      </c>
      <c r="D281" s="8" t="s">
        <v>30</v>
      </c>
      <c r="E281" s="9" t="s">
        <v>153</v>
      </c>
      <c r="F281" s="8" t="s">
        <v>154</v>
      </c>
      <c r="G281" s="10" t="s">
        <v>33</v>
      </c>
      <c r="H281" s="11" t="s">
        <v>34</v>
      </c>
      <c r="I281" s="11" t="s">
        <v>1039</v>
      </c>
      <c r="J281" s="11" t="s">
        <v>1039</v>
      </c>
      <c r="K281" s="11"/>
      <c r="L281" s="7">
        <v>439</v>
      </c>
      <c r="M281" s="129"/>
      <c r="N281" s="129" t="s">
        <v>1757</v>
      </c>
      <c r="O281" s="126">
        <v>290</v>
      </c>
      <c r="P281" s="13" t="s">
        <v>1042</v>
      </c>
      <c r="Q281" s="11" t="s">
        <v>1043</v>
      </c>
      <c r="R281" s="11" t="s">
        <v>1043</v>
      </c>
      <c r="S281" s="14">
        <v>25</v>
      </c>
      <c r="T281" s="134"/>
      <c r="U281" s="14"/>
      <c r="V281" s="8" t="s">
        <v>38</v>
      </c>
      <c r="W281" s="39">
        <v>33956613</v>
      </c>
      <c r="X281" s="15"/>
      <c r="Y281" s="15"/>
      <c r="Z281" s="15">
        <v>471982787</v>
      </c>
      <c r="AA281" s="15"/>
      <c r="AB281" s="15"/>
      <c r="AC281" s="15"/>
      <c r="AD281" s="15">
        <f t="shared" si="37"/>
        <v>505939400</v>
      </c>
      <c r="AE281" s="15">
        <v>65238922</v>
      </c>
      <c r="AF281" s="15"/>
      <c r="AG281" s="15"/>
      <c r="AH281" s="15">
        <v>130477846</v>
      </c>
      <c r="AI281" s="15"/>
      <c r="AJ281" s="15"/>
      <c r="AK281" s="15"/>
      <c r="AL281" s="15">
        <f t="shared" si="38"/>
        <v>195716768</v>
      </c>
      <c r="AM281" s="16">
        <v>325542700</v>
      </c>
      <c r="AN281" s="15"/>
      <c r="AO281" s="15"/>
      <c r="AP281" s="15">
        <v>250000000</v>
      </c>
      <c r="AQ281" s="15"/>
      <c r="AR281" s="15"/>
      <c r="AS281" s="15"/>
      <c r="AT281" s="15">
        <f t="shared" si="41"/>
        <v>575542700</v>
      </c>
      <c r="AU281" s="17">
        <v>77451648</v>
      </c>
      <c r="AV281" s="15"/>
      <c r="AW281" s="15"/>
      <c r="AX281" s="15">
        <v>300000000</v>
      </c>
      <c r="AY281" s="15"/>
      <c r="AZ281" s="15"/>
      <c r="BA281" s="15"/>
      <c r="BB281" s="15">
        <f t="shared" si="42"/>
        <v>377451648</v>
      </c>
      <c r="BC281" s="16">
        <v>77451648</v>
      </c>
      <c r="BD281" s="16"/>
      <c r="BE281" s="16"/>
      <c r="BF281" s="16">
        <v>300000000</v>
      </c>
      <c r="BG281" s="16"/>
      <c r="BH281" s="16"/>
      <c r="BI281" s="16"/>
      <c r="BJ281" s="15">
        <f t="shared" si="43"/>
        <v>377451648</v>
      </c>
      <c r="BK281" s="15">
        <f t="shared" si="45"/>
        <v>579641531</v>
      </c>
      <c r="BL281" s="15">
        <f t="shared" si="45"/>
        <v>0</v>
      </c>
      <c r="BM281" s="15">
        <f t="shared" si="45"/>
        <v>0</v>
      </c>
      <c r="BN281" s="15">
        <f t="shared" si="45"/>
        <v>1452460633</v>
      </c>
      <c r="BO281" s="15">
        <f t="shared" si="45"/>
        <v>0</v>
      </c>
      <c r="BP281" s="15">
        <f t="shared" si="45"/>
        <v>0</v>
      </c>
      <c r="BQ281" s="15">
        <f t="shared" si="45"/>
        <v>0</v>
      </c>
      <c r="BR281" s="15">
        <f t="shared" si="44"/>
        <v>2032102164</v>
      </c>
    </row>
    <row r="282" spans="1:70" ht="90" hidden="1" x14ac:dyDescent="0.25">
      <c r="A282" s="1">
        <v>278</v>
      </c>
      <c r="B282" s="80" t="s">
        <v>997</v>
      </c>
      <c r="C282" s="7">
        <v>40</v>
      </c>
      <c r="D282" s="63" t="s">
        <v>222</v>
      </c>
      <c r="E282" s="64" t="s">
        <v>726</v>
      </c>
      <c r="F282" s="63" t="s">
        <v>727</v>
      </c>
      <c r="G282" s="65">
        <v>1400</v>
      </c>
      <c r="H282" s="70" t="s">
        <v>225</v>
      </c>
      <c r="I282" s="70" t="s">
        <v>1044</v>
      </c>
      <c r="J282" s="70" t="s">
        <v>1044</v>
      </c>
      <c r="K282" s="70"/>
      <c r="L282" s="65">
        <v>0.33800000000000002</v>
      </c>
      <c r="M282" s="65">
        <v>0.372</v>
      </c>
      <c r="N282" s="65"/>
      <c r="O282" s="12">
        <v>291</v>
      </c>
      <c r="P282" s="13" t="s">
        <v>1045</v>
      </c>
      <c r="Q282" s="70" t="s">
        <v>1046</v>
      </c>
      <c r="R282" s="70" t="s">
        <v>1046</v>
      </c>
      <c r="S282" s="14">
        <v>55</v>
      </c>
      <c r="T282" s="14" t="s">
        <v>1047</v>
      </c>
      <c r="U282" s="14"/>
      <c r="V282" s="63" t="s">
        <v>733</v>
      </c>
      <c r="W282" s="72"/>
      <c r="X282" s="66"/>
      <c r="Y282" s="66"/>
      <c r="Z282" s="66"/>
      <c r="AA282" s="66"/>
      <c r="AB282" s="66"/>
      <c r="AC282" s="66">
        <v>5392103527</v>
      </c>
      <c r="AD282" s="67">
        <f t="shared" si="37"/>
        <v>5392103527</v>
      </c>
      <c r="AE282" s="66"/>
      <c r="AF282" s="66"/>
      <c r="AG282" s="15"/>
      <c r="AH282" s="66"/>
      <c r="AI282" s="66"/>
      <c r="AJ282" s="66"/>
      <c r="AK282" s="66">
        <v>160853643612</v>
      </c>
      <c r="AL282" s="67">
        <f t="shared" si="38"/>
        <v>160853643612</v>
      </c>
      <c r="AM282" s="66">
        <v>325542700</v>
      </c>
      <c r="AN282" s="66"/>
      <c r="AO282" s="66"/>
      <c r="AP282" s="66"/>
      <c r="AQ282" s="66"/>
      <c r="AR282" s="66"/>
      <c r="AS282" s="66">
        <v>26622864721</v>
      </c>
      <c r="AT282" s="67">
        <f t="shared" si="41"/>
        <v>26948407421</v>
      </c>
      <c r="AU282" s="66"/>
      <c r="AV282" s="66"/>
      <c r="AW282" s="66"/>
      <c r="AX282" s="66"/>
      <c r="AY282" s="66"/>
      <c r="AZ282" s="66"/>
      <c r="BA282" s="66">
        <v>1378765505</v>
      </c>
      <c r="BB282" s="67">
        <f t="shared" si="42"/>
        <v>1378765505</v>
      </c>
      <c r="BC282" s="66"/>
      <c r="BD282" s="66"/>
      <c r="BE282" s="66"/>
      <c r="BF282" s="66"/>
      <c r="BG282" s="66"/>
      <c r="BH282" s="66"/>
      <c r="BI282" s="66"/>
      <c r="BJ282" s="15">
        <f t="shared" si="43"/>
        <v>0</v>
      </c>
      <c r="BK282" s="15">
        <f t="shared" si="45"/>
        <v>325542700</v>
      </c>
      <c r="BL282" s="15">
        <f t="shared" si="45"/>
        <v>0</v>
      </c>
      <c r="BM282" s="15">
        <f t="shared" si="45"/>
        <v>0</v>
      </c>
      <c r="BN282" s="15">
        <f t="shared" si="45"/>
        <v>0</v>
      </c>
      <c r="BO282" s="15">
        <f t="shared" si="45"/>
        <v>0</v>
      </c>
      <c r="BP282" s="15">
        <f t="shared" si="45"/>
        <v>0</v>
      </c>
      <c r="BQ282" s="15">
        <f t="shared" si="45"/>
        <v>194247377365</v>
      </c>
      <c r="BR282" s="15">
        <f t="shared" si="44"/>
        <v>194572920065</v>
      </c>
    </row>
    <row r="283" spans="1:70" ht="105" hidden="1" x14ac:dyDescent="0.25">
      <c r="A283" s="1">
        <v>279</v>
      </c>
      <c r="B283" s="85" t="s">
        <v>997</v>
      </c>
      <c r="C283" s="7">
        <v>40</v>
      </c>
      <c r="D283" s="63" t="s">
        <v>222</v>
      </c>
      <c r="E283" s="64" t="s">
        <v>726</v>
      </c>
      <c r="F283" s="63" t="s">
        <v>727</v>
      </c>
      <c r="G283" s="65">
        <v>1400</v>
      </c>
      <c r="H283" s="70" t="s">
        <v>225</v>
      </c>
      <c r="I283" s="70" t="s">
        <v>1048</v>
      </c>
      <c r="J283" s="70" t="s">
        <v>1048</v>
      </c>
      <c r="K283" s="70"/>
      <c r="L283" s="65" t="s">
        <v>72</v>
      </c>
      <c r="M283" s="65">
        <v>600000</v>
      </c>
      <c r="N283" s="65"/>
      <c r="O283" s="12">
        <v>292</v>
      </c>
      <c r="P283" s="13" t="s">
        <v>1049</v>
      </c>
      <c r="Q283" s="70" t="s">
        <v>1050</v>
      </c>
      <c r="R283" s="70" t="s">
        <v>1050</v>
      </c>
      <c r="S283" s="14" t="s">
        <v>72</v>
      </c>
      <c r="T283" s="14">
        <v>12</v>
      </c>
      <c r="U283" s="14"/>
      <c r="V283" s="63" t="s">
        <v>733</v>
      </c>
      <c r="W283" s="72"/>
      <c r="X283" s="66"/>
      <c r="Y283" s="66"/>
      <c r="Z283" s="66"/>
      <c r="AA283" s="66"/>
      <c r="AB283" s="66"/>
      <c r="AC283" s="66">
        <v>1833120163</v>
      </c>
      <c r="AD283" s="67">
        <f t="shared" si="37"/>
        <v>1833120163</v>
      </c>
      <c r="AE283" s="66"/>
      <c r="AF283" s="66"/>
      <c r="AG283" s="15"/>
      <c r="AH283" s="66"/>
      <c r="AI283" s="66"/>
      <c r="AJ283" s="66"/>
      <c r="AK283" s="66">
        <v>3128245283</v>
      </c>
      <c r="AL283" s="67">
        <f t="shared" si="38"/>
        <v>3128245283</v>
      </c>
      <c r="AM283" s="66">
        <v>325542700</v>
      </c>
      <c r="AN283" s="66"/>
      <c r="AO283" s="66"/>
      <c r="AP283" s="66"/>
      <c r="AQ283" s="66"/>
      <c r="AR283" s="66"/>
      <c r="AS283" s="66">
        <v>1967591171</v>
      </c>
      <c r="AT283" s="67">
        <f t="shared" si="41"/>
        <v>2293133871</v>
      </c>
      <c r="AU283" s="66"/>
      <c r="AV283" s="66"/>
      <c r="AW283" s="66"/>
      <c r="AX283" s="66"/>
      <c r="AY283" s="66"/>
      <c r="AZ283" s="66"/>
      <c r="BA283" s="66">
        <v>5500000000</v>
      </c>
      <c r="BB283" s="67">
        <f t="shared" si="42"/>
        <v>5500000000</v>
      </c>
      <c r="BC283" s="66"/>
      <c r="BD283" s="66"/>
      <c r="BE283" s="66"/>
      <c r="BF283" s="66"/>
      <c r="BG283" s="66"/>
      <c r="BH283" s="66"/>
      <c r="BI283" s="66"/>
      <c r="BJ283" s="15">
        <f t="shared" si="43"/>
        <v>0</v>
      </c>
      <c r="BK283" s="15">
        <f t="shared" si="45"/>
        <v>325542700</v>
      </c>
      <c r="BL283" s="15">
        <f t="shared" si="45"/>
        <v>0</v>
      </c>
      <c r="BM283" s="15">
        <f t="shared" si="45"/>
        <v>0</v>
      </c>
      <c r="BN283" s="15">
        <f t="shared" si="45"/>
        <v>0</v>
      </c>
      <c r="BO283" s="15">
        <f t="shared" si="45"/>
        <v>0</v>
      </c>
      <c r="BP283" s="15">
        <f t="shared" si="45"/>
        <v>0</v>
      </c>
      <c r="BQ283" s="15">
        <f t="shared" si="45"/>
        <v>12428956617</v>
      </c>
      <c r="BR283" s="15">
        <f t="shared" si="44"/>
        <v>12754499317</v>
      </c>
    </row>
    <row r="284" spans="1:70" ht="90" hidden="1" x14ac:dyDescent="0.25">
      <c r="A284" s="1">
        <v>280</v>
      </c>
      <c r="B284" s="85" t="s">
        <v>997</v>
      </c>
      <c r="C284" s="9" t="s">
        <v>998</v>
      </c>
      <c r="D284" s="63" t="s">
        <v>999</v>
      </c>
      <c r="E284" s="63" t="s">
        <v>1051</v>
      </c>
      <c r="F284" s="63" t="s">
        <v>1052</v>
      </c>
      <c r="G284" s="65" t="s">
        <v>728</v>
      </c>
      <c r="H284" s="70" t="s">
        <v>729</v>
      </c>
      <c r="I284" s="70" t="s">
        <v>1048</v>
      </c>
      <c r="J284" s="70" t="s">
        <v>1048</v>
      </c>
      <c r="K284" s="70"/>
      <c r="L284" s="65" t="s">
        <v>72</v>
      </c>
      <c r="M284" s="65">
        <v>600000</v>
      </c>
      <c r="N284" s="65"/>
      <c r="O284" s="12">
        <v>293</v>
      </c>
      <c r="P284" s="13" t="s">
        <v>1053</v>
      </c>
      <c r="Q284" s="70" t="s">
        <v>1054</v>
      </c>
      <c r="R284" s="70" t="s">
        <v>1054</v>
      </c>
      <c r="S284" s="20">
        <v>0</v>
      </c>
      <c r="T284" s="20">
        <v>1</v>
      </c>
      <c r="U284" s="20"/>
      <c r="V284" s="63" t="s">
        <v>733</v>
      </c>
      <c r="W284" s="72"/>
      <c r="X284" s="66"/>
      <c r="Y284" s="66"/>
      <c r="Z284" s="66"/>
      <c r="AA284" s="66"/>
      <c r="AB284" s="66"/>
      <c r="AC284" s="66"/>
      <c r="AD284" s="67">
        <f t="shared" si="37"/>
        <v>0</v>
      </c>
      <c r="AE284" s="66"/>
      <c r="AF284" s="66"/>
      <c r="AG284" s="15"/>
      <c r="AH284" s="66"/>
      <c r="AI284" s="66"/>
      <c r="AJ284" s="66"/>
      <c r="AK284" s="66"/>
      <c r="AL284" s="67">
        <f t="shared" si="38"/>
        <v>0</v>
      </c>
      <c r="AM284" s="66">
        <v>325542700</v>
      </c>
      <c r="AN284" s="66"/>
      <c r="AO284" s="66"/>
      <c r="AP284" s="66"/>
      <c r="AQ284" s="66"/>
      <c r="AR284" s="66"/>
      <c r="AS284" s="66">
        <v>28000000000</v>
      </c>
      <c r="AT284" s="67">
        <f t="shared" si="41"/>
        <v>28325542700</v>
      </c>
      <c r="AU284" s="66"/>
      <c r="AV284" s="66"/>
      <c r="AW284" s="66"/>
      <c r="AX284" s="66"/>
      <c r="AY284" s="66"/>
      <c r="AZ284" s="66"/>
      <c r="BA284" s="66">
        <v>42000000000</v>
      </c>
      <c r="BB284" s="67">
        <f t="shared" si="42"/>
        <v>42000000000</v>
      </c>
      <c r="BC284" s="66"/>
      <c r="BD284" s="66"/>
      <c r="BE284" s="66"/>
      <c r="BF284" s="66"/>
      <c r="BG284" s="66"/>
      <c r="BH284" s="66"/>
      <c r="BI284" s="66"/>
      <c r="BJ284" s="15">
        <f t="shared" si="43"/>
        <v>0</v>
      </c>
      <c r="BK284" s="15">
        <f t="shared" si="45"/>
        <v>325542700</v>
      </c>
      <c r="BL284" s="15">
        <f t="shared" si="45"/>
        <v>0</v>
      </c>
      <c r="BM284" s="15">
        <f t="shared" si="45"/>
        <v>0</v>
      </c>
      <c r="BN284" s="15">
        <f t="shared" si="45"/>
        <v>0</v>
      </c>
      <c r="BO284" s="15">
        <f t="shared" si="45"/>
        <v>0</v>
      </c>
      <c r="BP284" s="15">
        <f t="shared" si="45"/>
        <v>0</v>
      </c>
      <c r="BQ284" s="15">
        <f t="shared" si="45"/>
        <v>70000000000</v>
      </c>
      <c r="BR284" s="15">
        <f t="shared" si="44"/>
        <v>70325542700</v>
      </c>
    </row>
    <row r="285" spans="1:70" ht="105" hidden="1" x14ac:dyDescent="0.25">
      <c r="A285" s="1">
        <v>281</v>
      </c>
      <c r="B285" s="85" t="s">
        <v>997</v>
      </c>
      <c r="C285" s="7">
        <v>32</v>
      </c>
      <c r="D285" s="63" t="s">
        <v>999</v>
      </c>
      <c r="E285" s="64" t="s">
        <v>1051</v>
      </c>
      <c r="F285" s="63" t="s">
        <v>1052</v>
      </c>
      <c r="G285" s="65" t="s">
        <v>728</v>
      </c>
      <c r="H285" s="70" t="s">
        <v>729</v>
      </c>
      <c r="I285" s="70" t="s">
        <v>1048</v>
      </c>
      <c r="J285" s="70" t="s">
        <v>1048</v>
      </c>
      <c r="K285" s="70"/>
      <c r="L285" s="65" t="s">
        <v>72</v>
      </c>
      <c r="M285" s="65">
        <v>600000</v>
      </c>
      <c r="N285" s="65"/>
      <c r="O285" s="12">
        <v>294</v>
      </c>
      <c r="P285" s="13" t="s">
        <v>1055</v>
      </c>
      <c r="Q285" s="70" t="s">
        <v>1056</v>
      </c>
      <c r="R285" s="70" t="s">
        <v>1056</v>
      </c>
      <c r="S285" s="20">
        <v>0</v>
      </c>
      <c r="T285" s="20">
        <v>1</v>
      </c>
      <c r="U285" s="20"/>
      <c r="V285" s="63" t="s">
        <v>733</v>
      </c>
      <c r="W285" s="72"/>
      <c r="X285" s="66"/>
      <c r="Y285" s="66"/>
      <c r="Z285" s="66"/>
      <c r="AA285" s="66"/>
      <c r="AB285" s="66"/>
      <c r="AC285" s="66"/>
      <c r="AD285" s="67">
        <f t="shared" si="37"/>
        <v>0</v>
      </c>
      <c r="AE285" s="66"/>
      <c r="AF285" s="66"/>
      <c r="AG285" s="15"/>
      <c r="AH285" s="66"/>
      <c r="AI285" s="66"/>
      <c r="AJ285" s="66"/>
      <c r="AK285" s="66">
        <v>30000000</v>
      </c>
      <c r="AL285" s="67">
        <f t="shared" si="38"/>
        <v>30000000</v>
      </c>
      <c r="AM285" s="66">
        <v>325542700</v>
      </c>
      <c r="AN285" s="66"/>
      <c r="AO285" s="66"/>
      <c r="AP285" s="66"/>
      <c r="AQ285" s="66"/>
      <c r="AR285" s="66"/>
      <c r="AS285" s="66"/>
      <c r="AT285" s="67">
        <f t="shared" si="41"/>
        <v>325542700</v>
      </c>
      <c r="AU285" s="66"/>
      <c r="AV285" s="66"/>
      <c r="AW285" s="66"/>
      <c r="AX285" s="66"/>
      <c r="AY285" s="66"/>
      <c r="AZ285" s="66"/>
      <c r="BA285" s="66"/>
      <c r="BB285" s="67">
        <f t="shared" si="42"/>
        <v>0</v>
      </c>
      <c r="BC285" s="66"/>
      <c r="BD285" s="66"/>
      <c r="BE285" s="66"/>
      <c r="BF285" s="66"/>
      <c r="BG285" s="66"/>
      <c r="BH285" s="66"/>
      <c r="BI285" s="66"/>
      <c r="BJ285" s="15">
        <f t="shared" si="43"/>
        <v>0</v>
      </c>
      <c r="BK285" s="15">
        <f t="shared" si="45"/>
        <v>325542700</v>
      </c>
      <c r="BL285" s="15">
        <f t="shared" si="45"/>
        <v>0</v>
      </c>
      <c r="BM285" s="15">
        <f t="shared" si="45"/>
        <v>0</v>
      </c>
      <c r="BN285" s="15">
        <f t="shared" si="45"/>
        <v>0</v>
      </c>
      <c r="BO285" s="15">
        <f t="shared" si="45"/>
        <v>0</v>
      </c>
      <c r="BP285" s="15">
        <f t="shared" si="45"/>
        <v>0</v>
      </c>
      <c r="BQ285" s="15">
        <f t="shared" si="45"/>
        <v>30000000</v>
      </c>
      <c r="BR285" s="15">
        <f t="shared" si="44"/>
        <v>355542700</v>
      </c>
    </row>
    <row r="286" spans="1:70" ht="409.5" hidden="1" x14ac:dyDescent="0.25">
      <c r="A286" s="1">
        <v>282</v>
      </c>
      <c r="B286" s="80" t="s">
        <v>997</v>
      </c>
      <c r="C286" s="7">
        <v>32</v>
      </c>
      <c r="D286" s="63" t="s">
        <v>999</v>
      </c>
      <c r="E286" s="64" t="s">
        <v>1051</v>
      </c>
      <c r="F286" s="63" t="s">
        <v>1052</v>
      </c>
      <c r="G286" s="65" t="s">
        <v>728</v>
      </c>
      <c r="H286" s="70" t="s">
        <v>729</v>
      </c>
      <c r="I286" s="70" t="s">
        <v>1048</v>
      </c>
      <c r="J286" s="70" t="s">
        <v>1048</v>
      </c>
      <c r="K286" s="70"/>
      <c r="L286" s="65" t="s">
        <v>72</v>
      </c>
      <c r="M286" s="65">
        <v>600000</v>
      </c>
      <c r="N286" s="65"/>
      <c r="O286" s="12">
        <v>295</v>
      </c>
      <c r="P286" s="13" t="s">
        <v>1057</v>
      </c>
      <c r="Q286" s="70" t="s">
        <v>1058</v>
      </c>
      <c r="R286" s="73" t="s">
        <v>1059</v>
      </c>
      <c r="S286" s="31">
        <v>0</v>
      </c>
      <c r="T286" s="35">
        <v>1</v>
      </c>
      <c r="U286" s="35" t="s">
        <v>1060</v>
      </c>
      <c r="V286" s="63" t="s">
        <v>733</v>
      </c>
      <c r="W286" s="72"/>
      <c r="X286" s="66"/>
      <c r="Y286" s="66"/>
      <c r="Z286" s="66"/>
      <c r="AA286" s="66"/>
      <c r="AB286" s="66"/>
      <c r="AC286" s="66"/>
      <c r="AD286" s="67">
        <f t="shared" ref="AD286:AD349" si="46">SUM(W286:AC286)</f>
        <v>0</v>
      </c>
      <c r="AE286" s="66"/>
      <c r="AF286" s="66"/>
      <c r="AG286" s="15"/>
      <c r="AH286" s="66"/>
      <c r="AI286" s="66"/>
      <c r="AJ286" s="66"/>
      <c r="AK286" s="66">
        <v>3357614512</v>
      </c>
      <c r="AL286" s="67">
        <f t="shared" ref="AL286:AL349" si="47">SUM(AE286:AK286)</f>
        <v>3357614512</v>
      </c>
      <c r="AM286" s="66">
        <v>325542700</v>
      </c>
      <c r="AN286" s="66"/>
      <c r="AO286" s="66"/>
      <c r="AP286" s="66"/>
      <c r="AQ286" s="66"/>
      <c r="AR286" s="66"/>
      <c r="AS286" s="66"/>
      <c r="AT286" s="67">
        <f t="shared" si="41"/>
        <v>325542700</v>
      </c>
      <c r="AU286" s="66"/>
      <c r="AV286" s="66"/>
      <c r="AW286" s="66"/>
      <c r="AX286" s="66"/>
      <c r="AY286" s="66"/>
      <c r="AZ286" s="66"/>
      <c r="BA286" s="66"/>
      <c r="BB286" s="67">
        <f t="shared" si="42"/>
        <v>0</v>
      </c>
      <c r="BC286" s="66"/>
      <c r="BD286" s="66"/>
      <c r="BE286" s="66"/>
      <c r="BF286" s="66"/>
      <c r="BG286" s="66"/>
      <c r="BH286" s="66"/>
      <c r="BI286" s="66"/>
      <c r="BJ286" s="15">
        <f t="shared" si="43"/>
        <v>0</v>
      </c>
      <c r="BK286" s="15">
        <f t="shared" si="45"/>
        <v>325542700</v>
      </c>
      <c r="BL286" s="15">
        <f t="shared" si="45"/>
        <v>0</v>
      </c>
      <c r="BM286" s="15">
        <f t="shared" si="45"/>
        <v>0</v>
      </c>
      <c r="BN286" s="15">
        <f t="shared" si="45"/>
        <v>0</v>
      </c>
      <c r="BO286" s="15">
        <f t="shared" si="45"/>
        <v>0</v>
      </c>
      <c r="BP286" s="15">
        <f t="shared" si="45"/>
        <v>0</v>
      </c>
      <c r="BQ286" s="15">
        <f t="shared" si="45"/>
        <v>3357614512</v>
      </c>
      <c r="BR286" s="15">
        <f t="shared" si="44"/>
        <v>3683157212</v>
      </c>
    </row>
    <row r="287" spans="1:70" ht="90" hidden="1" x14ac:dyDescent="0.25">
      <c r="A287" s="1">
        <v>283</v>
      </c>
      <c r="B287" s="80" t="s">
        <v>997</v>
      </c>
      <c r="C287" s="9" t="s">
        <v>998</v>
      </c>
      <c r="D287" s="63" t="s">
        <v>999</v>
      </c>
      <c r="E287" s="64" t="s">
        <v>1051</v>
      </c>
      <c r="F287" s="63" t="s">
        <v>1052</v>
      </c>
      <c r="G287" s="65" t="s">
        <v>728</v>
      </c>
      <c r="H287" s="70" t="s">
        <v>729</v>
      </c>
      <c r="I287" s="70" t="s">
        <v>1048</v>
      </c>
      <c r="J287" s="70" t="s">
        <v>1048</v>
      </c>
      <c r="K287" s="70"/>
      <c r="L287" s="65" t="s">
        <v>72</v>
      </c>
      <c r="M287" s="65">
        <v>600000</v>
      </c>
      <c r="N287" s="65"/>
      <c r="O287" s="12">
        <v>296</v>
      </c>
      <c r="P287" s="13" t="s">
        <v>1061</v>
      </c>
      <c r="Q287" s="70" t="s">
        <v>1062</v>
      </c>
      <c r="R287" s="70" t="s">
        <v>1062</v>
      </c>
      <c r="S287" s="14" t="s">
        <v>72</v>
      </c>
      <c r="T287" s="14">
        <v>4</v>
      </c>
      <c r="U287" s="14"/>
      <c r="V287" s="63" t="s">
        <v>733</v>
      </c>
      <c r="W287" s="72"/>
      <c r="X287" s="66"/>
      <c r="Y287" s="66"/>
      <c r="Z287" s="66"/>
      <c r="AA287" s="66"/>
      <c r="AB287" s="66"/>
      <c r="AC287" s="66"/>
      <c r="AD287" s="67">
        <f t="shared" si="46"/>
        <v>0</v>
      </c>
      <c r="AE287" s="66"/>
      <c r="AF287" s="66"/>
      <c r="AG287" s="15"/>
      <c r="AH287" s="66"/>
      <c r="AI287" s="66"/>
      <c r="AJ287" s="66"/>
      <c r="AK287" s="66">
        <v>2716003394</v>
      </c>
      <c r="AL287" s="67">
        <f t="shared" si="47"/>
        <v>2716003394</v>
      </c>
      <c r="AM287" s="66">
        <v>325542700</v>
      </c>
      <c r="AN287" s="66"/>
      <c r="AO287" s="66"/>
      <c r="AP287" s="66"/>
      <c r="AQ287" s="66"/>
      <c r="AR287" s="66"/>
      <c r="AS287" s="66"/>
      <c r="AT287" s="67">
        <f t="shared" si="41"/>
        <v>325542700</v>
      </c>
      <c r="AU287" s="66"/>
      <c r="AV287" s="66"/>
      <c r="AW287" s="66"/>
      <c r="AX287" s="66"/>
      <c r="AY287" s="66"/>
      <c r="AZ287" s="66"/>
      <c r="BA287" s="66"/>
      <c r="BB287" s="67">
        <f t="shared" si="42"/>
        <v>0</v>
      </c>
      <c r="BC287" s="66"/>
      <c r="BD287" s="66"/>
      <c r="BE287" s="66"/>
      <c r="BF287" s="66"/>
      <c r="BG287" s="66"/>
      <c r="BH287" s="66"/>
      <c r="BI287" s="66"/>
      <c r="BJ287" s="15">
        <f t="shared" si="43"/>
        <v>0</v>
      </c>
      <c r="BK287" s="15">
        <f t="shared" si="45"/>
        <v>325542700</v>
      </c>
      <c r="BL287" s="15">
        <f t="shared" si="45"/>
        <v>0</v>
      </c>
      <c r="BM287" s="15">
        <f t="shared" si="45"/>
        <v>0</v>
      </c>
      <c r="BN287" s="15">
        <f t="shared" si="45"/>
        <v>0</v>
      </c>
      <c r="BO287" s="15">
        <f t="shared" si="45"/>
        <v>0</v>
      </c>
      <c r="BP287" s="15">
        <f t="shared" si="45"/>
        <v>0</v>
      </c>
      <c r="BQ287" s="15">
        <f t="shared" si="45"/>
        <v>2716003394</v>
      </c>
      <c r="BR287" s="15">
        <f t="shared" si="44"/>
        <v>3041546094</v>
      </c>
    </row>
    <row r="288" spans="1:70" ht="120" hidden="1" x14ac:dyDescent="0.25">
      <c r="A288" s="1">
        <v>284</v>
      </c>
      <c r="B288" s="83" t="s">
        <v>997</v>
      </c>
      <c r="C288" s="86">
        <v>17</v>
      </c>
      <c r="D288" s="87" t="s">
        <v>662</v>
      </c>
      <c r="E288" s="88" t="s">
        <v>1063</v>
      </c>
      <c r="F288" s="87" t="s">
        <v>1064</v>
      </c>
      <c r="G288" s="86">
        <v>1100</v>
      </c>
      <c r="H288" s="89" t="s">
        <v>665</v>
      </c>
      <c r="I288" s="89" t="s">
        <v>1065</v>
      </c>
      <c r="J288" s="89" t="s">
        <v>1066</v>
      </c>
      <c r="K288" s="90" t="s">
        <v>1067</v>
      </c>
      <c r="L288" s="91">
        <v>0.94</v>
      </c>
      <c r="M288" s="91">
        <v>1</v>
      </c>
      <c r="N288" s="91"/>
      <c r="O288" s="92">
        <v>297</v>
      </c>
      <c r="P288" s="13" t="s">
        <v>1068</v>
      </c>
      <c r="Q288" s="89" t="s">
        <v>1069</v>
      </c>
      <c r="R288" s="89" t="s">
        <v>1069</v>
      </c>
      <c r="S288" s="93">
        <v>109</v>
      </c>
      <c r="T288" s="93">
        <v>116</v>
      </c>
      <c r="U288" s="93"/>
      <c r="V288" s="87" t="s">
        <v>1070</v>
      </c>
      <c r="W288" s="94"/>
      <c r="X288" s="95"/>
      <c r="Y288" s="95"/>
      <c r="Z288" s="95"/>
      <c r="AA288" s="95"/>
      <c r="AB288" s="95"/>
      <c r="AC288" s="95"/>
      <c r="AD288" s="95">
        <f t="shared" si="46"/>
        <v>0</v>
      </c>
      <c r="AE288" s="95">
        <v>100000000</v>
      </c>
      <c r="AF288" s="95"/>
      <c r="AG288" s="15"/>
      <c r="AH288" s="95"/>
      <c r="AI288" s="95"/>
      <c r="AJ288" s="95"/>
      <c r="AK288" s="95"/>
      <c r="AL288" s="95">
        <f t="shared" si="47"/>
        <v>100000000</v>
      </c>
      <c r="AM288" s="95">
        <v>325542700</v>
      </c>
      <c r="AN288" s="95"/>
      <c r="AO288" s="95">
        <v>1600000000</v>
      </c>
      <c r="AP288" s="95"/>
      <c r="AQ288" s="95"/>
      <c r="AR288" s="95"/>
      <c r="AS288" s="95"/>
      <c r="AT288" s="95">
        <f t="shared" si="41"/>
        <v>1925542700</v>
      </c>
      <c r="AU288" s="95">
        <v>829629630</v>
      </c>
      <c r="AV288" s="95"/>
      <c r="AW288" s="95"/>
      <c r="AX288" s="95"/>
      <c r="AY288" s="95"/>
      <c r="AZ288" s="95"/>
      <c r="BA288" s="95"/>
      <c r="BB288" s="95">
        <f t="shared" si="42"/>
        <v>829629630</v>
      </c>
      <c r="BC288" s="95">
        <v>800000000</v>
      </c>
      <c r="BD288" s="95"/>
      <c r="BE288" s="95"/>
      <c r="BF288" s="95"/>
      <c r="BG288" s="95"/>
      <c r="BH288" s="95"/>
      <c r="BI288" s="95"/>
      <c r="BJ288" s="95">
        <f t="shared" si="43"/>
        <v>800000000</v>
      </c>
      <c r="BK288" s="95">
        <f t="shared" si="45"/>
        <v>2055172330</v>
      </c>
      <c r="BL288" s="95">
        <f t="shared" si="45"/>
        <v>0</v>
      </c>
      <c r="BM288" s="95">
        <f t="shared" si="45"/>
        <v>1600000000</v>
      </c>
      <c r="BN288" s="95">
        <f t="shared" si="45"/>
        <v>0</v>
      </c>
      <c r="BO288" s="95">
        <f t="shared" si="45"/>
        <v>0</v>
      </c>
      <c r="BP288" s="15">
        <f t="shared" si="45"/>
        <v>0</v>
      </c>
      <c r="BQ288" s="95">
        <f t="shared" si="45"/>
        <v>0</v>
      </c>
      <c r="BR288" s="95">
        <f t="shared" si="44"/>
        <v>3655172330</v>
      </c>
    </row>
    <row r="289" spans="1:70" ht="120" hidden="1" x14ac:dyDescent="0.25">
      <c r="A289" s="1">
        <v>285</v>
      </c>
      <c r="B289" s="80" t="s">
        <v>997</v>
      </c>
      <c r="C289" s="86">
        <v>17</v>
      </c>
      <c r="D289" s="87" t="s">
        <v>662</v>
      </c>
      <c r="E289" s="88" t="s">
        <v>1063</v>
      </c>
      <c r="F289" s="87" t="s">
        <v>1064</v>
      </c>
      <c r="G289" s="86">
        <v>1100</v>
      </c>
      <c r="H289" s="89" t="s">
        <v>665</v>
      </c>
      <c r="I289" s="89" t="s">
        <v>1065</v>
      </c>
      <c r="J289" s="89" t="s">
        <v>1066</v>
      </c>
      <c r="K289" s="90" t="s">
        <v>1067</v>
      </c>
      <c r="L289" s="91">
        <v>0.94</v>
      </c>
      <c r="M289" s="91">
        <v>1</v>
      </c>
      <c r="N289" s="91"/>
      <c r="O289" s="92">
        <v>298</v>
      </c>
      <c r="P289" s="13" t="s">
        <v>1071</v>
      </c>
      <c r="Q289" s="89" t="s">
        <v>1072</v>
      </c>
      <c r="R289" s="89" t="s">
        <v>1072</v>
      </c>
      <c r="S289" s="93">
        <v>0</v>
      </c>
      <c r="T289" s="96">
        <v>1</v>
      </c>
      <c r="U289" s="96"/>
      <c r="V289" s="87" t="s">
        <v>1070</v>
      </c>
      <c r="W289" s="94"/>
      <c r="X289" s="95"/>
      <c r="Y289" s="95"/>
      <c r="Z289" s="95"/>
      <c r="AA289" s="95"/>
      <c r="AB289" s="95"/>
      <c r="AC289" s="95"/>
      <c r="AD289" s="95">
        <f t="shared" si="46"/>
        <v>0</v>
      </c>
      <c r="AE289" s="95"/>
      <c r="AF289" s="95"/>
      <c r="AG289" s="15"/>
      <c r="AH289" s="95"/>
      <c r="AI289" s="95"/>
      <c r="AJ289" s="95"/>
      <c r="AK289" s="95"/>
      <c r="AL289" s="95">
        <f t="shared" si="47"/>
        <v>0</v>
      </c>
      <c r="AM289" s="95">
        <v>325542700</v>
      </c>
      <c r="AN289" s="95"/>
      <c r="AO289" s="95"/>
      <c r="AP289" s="95"/>
      <c r="AQ289" s="95"/>
      <c r="AR289" s="95"/>
      <c r="AS289" s="95"/>
      <c r="AT289" s="95">
        <f t="shared" si="41"/>
        <v>325542700</v>
      </c>
      <c r="AU289" s="95">
        <v>170370370</v>
      </c>
      <c r="AV289" s="95"/>
      <c r="AW289" s="95"/>
      <c r="AX289" s="95"/>
      <c r="AY289" s="95"/>
      <c r="AZ289" s="95"/>
      <c r="BA289" s="95"/>
      <c r="BB289" s="95">
        <f t="shared" si="42"/>
        <v>170370370</v>
      </c>
      <c r="BC289" s="95">
        <v>100000000</v>
      </c>
      <c r="BD289" s="95"/>
      <c r="BE289" s="95"/>
      <c r="BF289" s="95"/>
      <c r="BG289" s="95"/>
      <c r="BH289" s="95"/>
      <c r="BI289" s="95"/>
      <c r="BJ289" s="95">
        <f t="shared" si="43"/>
        <v>100000000</v>
      </c>
      <c r="BK289" s="95">
        <f t="shared" si="45"/>
        <v>595913070</v>
      </c>
      <c r="BL289" s="95">
        <f t="shared" si="45"/>
        <v>0</v>
      </c>
      <c r="BM289" s="95">
        <f t="shared" si="45"/>
        <v>0</v>
      </c>
      <c r="BN289" s="95">
        <f t="shared" si="45"/>
        <v>0</v>
      </c>
      <c r="BO289" s="95">
        <f t="shared" si="45"/>
        <v>0</v>
      </c>
      <c r="BP289" s="15">
        <f t="shared" si="45"/>
        <v>0</v>
      </c>
      <c r="BQ289" s="95">
        <f t="shared" si="45"/>
        <v>0</v>
      </c>
      <c r="BR289" s="95">
        <f t="shared" si="44"/>
        <v>595913070</v>
      </c>
    </row>
    <row r="290" spans="1:70" ht="90" hidden="1" x14ac:dyDescent="0.25">
      <c r="A290" s="1">
        <v>286</v>
      </c>
      <c r="B290" s="80" t="s">
        <v>997</v>
      </c>
      <c r="C290" s="7" t="s">
        <v>29</v>
      </c>
      <c r="D290" s="8" t="s">
        <v>30</v>
      </c>
      <c r="E290" s="9" t="s">
        <v>31</v>
      </c>
      <c r="F290" s="8" t="s">
        <v>32</v>
      </c>
      <c r="G290" s="10" t="s">
        <v>33</v>
      </c>
      <c r="H290" s="11" t="s">
        <v>34</v>
      </c>
      <c r="I290" s="11" t="s">
        <v>1073</v>
      </c>
      <c r="J290" s="11" t="s">
        <v>1073</v>
      </c>
      <c r="K290" s="11"/>
      <c r="L290" s="97">
        <v>3.5999999999999997E-2</v>
      </c>
      <c r="M290" s="133"/>
      <c r="N290" s="133" t="s">
        <v>1757</v>
      </c>
      <c r="O290" s="127">
        <v>299</v>
      </c>
      <c r="P290" s="13" t="s">
        <v>1074</v>
      </c>
      <c r="Q290" s="8" t="s">
        <v>1075</v>
      </c>
      <c r="R290" s="8" t="s">
        <v>1075</v>
      </c>
      <c r="S290" s="33">
        <v>0.8</v>
      </c>
      <c r="T290" s="114"/>
      <c r="U290" s="33"/>
      <c r="V290" s="8" t="s">
        <v>38</v>
      </c>
      <c r="W290" s="39"/>
      <c r="X290" s="15"/>
      <c r="Y290" s="15"/>
      <c r="Z290" s="15">
        <v>412622396</v>
      </c>
      <c r="AA290" s="15"/>
      <c r="AB290" s="15"/>
      <c r="AC290" s="15"/>
      <c r="AD290" s="15">
        <f t="shared" si="46"/>
        <v>412622396</v>
      </c>
      <c r="AE290" s="15"/>
      <c r="AF290" s="15"/>
      <c r="AG290" s="15"/>
      <c r="AH290" s="15">
        <v>499476275</v>
      </c>
      <c r="AI290" s="15"/>
      <c r="AJ290" s="15"/>
      <c r="AK290" s="15"/>
      <c r="AL290" s="15">
        <f t="shared" si="47"/>
        <v>499476275</v>
      </c>
      <c r="AM290" s="16">
        <v>325542700</v>
      </c>
      <c r="AN290" s="15"/>
      <c r="AO290" s="15"/>
      <c r="AP290" s="15">
        <v>200000000</v>
      </c>
      <c r="AQ290" s="15"/>
      <c r="AR290" s="15"/>
      <c r="AS290" s="15"/>
      <c r="AT290" s="15">
        <f t="shared" si="41"/>
        <v>525542700</v>
      </c>
      <c r="AU290" s="17"/>
      <c r="AV290" s="15"/>
      <c r="AW290" s="15"/>
      <c r="AX290" s="15">
        <v>200000000</v>
      </c>
      <c r="AY290" s="15"/>
      <c r="AZ290" s="15"/>
      <c r="BA290" s="15"/>
      <c r="BB290" s="15">
        <f t="shared" si="42"/>
        <v>200000000</v>
      </c>
      <c r="BC290" s="16"/>
      <c r="BD290" s="16"/>
      <c r="BE290" s="16"/>
      <c r="BF290" s="16">
        <v>200000000</v>
      </c>
      <c r="BG290" s="16"/>
      <c r="BH290" s="16"/>
      <c r="BI290" s="16"/>
      <c r="BJ290" s="15">
        <f t="shared" si="43"/>
        <v>200000000</v>
      </c>
      <c r="BK290" s="15">
        <f t="shared" si="45"/>
        <v>325542700</v>
      </c>
      <c r="BL290" s="15">
        <f t="shared" si="45"/>
        <v>0</v>
      </c>
      <c r="BM290" s="15">
        <f t="shared" si="45"/>
        <v>0</v>
      </c>
      <c r="BN290" s="15">
        <f t="shared" si="45"/>
        <v>1512098671</v>
      </c>
      <c r="BO290" s="15">
        <f t="shared" si="45"/>
        <v>0</v>
      </c>
      <c r="BP290" s="15">
        <f t="shared" si="45"/>
        <v>0</v>
      </c>
      <c r="BQ290" s="15">
        <f t="shared" si="45"/>
        <v>0</v>
      </c>
      <c r="BR290" s="15">
        <f t="shared" si="44"/>
        <v>1837641371</v>
      </c>
    </row>
    <row r="291" spans="1:70" ht="409.5" hidden="1" x14ac:dyDescent="0.25">
      <c r="A291" s="1">
        <v>287</v>
      </c>
      <c r="B291" s="80" t="s">
        <v>997</v>
      </c>
      <c r="C291" s="7">
        <v>40</v>
      </c>
      <c r="D291" s="63" t="s">
        <v>222</v>
      </c>
      <c r="E291" s="64" t="s">
        <v>726</v>
      </c>
      <c r="F291" s="63" t="s">
        <v>727</v>
      </c>
      <c r="G291" s="65">
        <v>1400</v>
      </c>
      <c r="H291" s="70" t="s">
        <v>225</v>
      </c>
      <c r="I291" s="70" t="s">
        <v>1076</v>
      </c>
      <c r="J291" s="70" t="s">
        <v>1076</v>
      </c>
      <c r="K291" s="70"/>
      <c r="L291" s="65">
        <v>3000</v>
      </c>
      <c r="M291" s="65">
        <v>3450</v>
      </c>
      <c r="N291" s="65"/>
      <c r="O291" s="12">
        <v>300</v>
      </c>
      <c r="P291" s="13" t="s">
        <v>1077</v>
      </c>
      <c r="Q291" s="70" t="s">
        <v>1078</v>
      </c>
      <c r="R291" s="73" t="s">
        <v>1079</v>
      </c>
      <c r="S291" s="31">
        <v>20</v>
      </c>
      <c r="T291" s="31" t="s">
        <v>1080</v>
      </c>
      <c r="U291" s="31" t="s">
        <v>1081</v>
      </c>
      <c r="V291" s="63" t="s">
        <v>733</v>
      </c>
      <c r="W291" s="72"/>
      <c r="X291" s="66"/>
      <c r="Y291" s="66"/>
      <c r="Z291" s="66"/>
      <c r="AA291" s="66"/>
      <c r="AB291" s="66"/>
      <c r="AC291" s="66"/>
      <c r="AD291" s="67">
        <f t="shared" si="46"/>
        <v>0</v>
      </c>
      <c r="AE291" s="66"/>
      <c r="AF291" s="66"/>
      <c r="AG291" s="15"/>
      <c r="AH291" s="66"/>
      <c r="AI291" s="66"/>
      <c r="AJ291" s="66"/>
      <c r="AK291" s="66">
        <v>1825283855</v>
      </c>
      <c r="AL291" s="67">
        <f t="shared" si="47"/>
        <v>1825283855</v>
      </c>
      <c r="AM291" s="66">
        <v>325542700</v>
      </c>
      <c r="AN291" s="66"/>
      <c r="AO291" s="66"/>
      <c r="AP291" s="66"/>
      <c r="AQ291" s="66"/>
      <c r="AR291" s="66"/>
      <c r="AS291" s="66"/>
      <c r="AT291" s="67">
        <f t="shared" si="41"/>
        <v>325542700</v>
      </c>
      <c r="AU291" s="66"/>
      <c r="AV291" s="66"/>
      <c r="AW291" s="66"/>
      <c r="AX291" s="66"/>
      <c r="AY291" s="66"/>
      <c r="AZ291" s="66"/>
      <c r="BA291" s="66">
        <v>3600000000</v>
      </c>
      <c r="BB291" s="67">
        <f t="shared" si="42"/>
        <v>3600000000</v>
      </c>
      <c r="BC291" s="66"/>
      <c r="BD291" s="66"/>
      <c r="BE291" s="66"/>
      <c r="BF291" s="66"/>
      <c r="BG291" s="66"/>
      <c r="BH291" s="66"/>
      <c r="BI291" s="66"/>
      <c r="BJ291" s="15">
        <f t="shared" si="43"/>
        <v>0</v>
      </c>
      <c r="BK291" s="15">
        <f t="shared" si="45"/>
        <v>325542700</v>
      </c>
      <c r="BL291" s="15">
        <f t="shared" si="45"/>
        <v>0</v>
      </c>
      <c r="BM291" s="15">
        <f t="shared" si="45"/>
        <v>0</v>
      </c>
      <c r="BN291" s="15">
        <f t="shared" si="45"/>
        <v>0</v>
      </c>
      <c r="BO291" s="15">
        <f t="shared" si="45"/>
        <v>0</v>
      </c>
      <c r="BP291" s="15">
        <f t="shared" si="45"/>
        <v>0</v>
      </c>
      <c r="BQ291" s="15">
        <f t="shared" si="45"/>
        <v>5425283855</v>
      </c>
      <c r="BR291" s="15">
        <f t="shared" si="44"/>
        <v>5750826555</v>
      </c>
    </row>
    <row r="292" spans="1:70" ht="90" hidden="1" x14ac:dyDescent="0.25">
      <c r="A292" s="1">
        <v>288</v>
      </c>
      <c r="B292" s="80" t="s">
        <v>997</v>
      </c>
      <c r="C292" s="7" t="s">
        <v>221</v>
      </c>
      <c r="D292" s="8" t="s">
        <v>222</v>
      </c>
      <c r="E292" s="9" t="s">
        <v>726</v>
      </c>
      <c r="F292" s="8" t="s">
        <v>727</v>
      </c>
      <c r="G292" s="7">
        <v>1400</v>
      </c>
      <c r="H292" s="11" t="s">
        <v>225</v>
      </c>
      <c r="I292" s="11" t="s">
        <v>1076</v>
      </c>
      <c r="J292" s="11" t="s">
        <v>1076</v>
      </c>
      <c r="K292" s="11"/>
      <c r="L292" s="7">
        <v>3000</v>
      </c>
      <c r="M292" s="7">
        <v>3450</v>
      </c>
      <c r="N292" s="7"/>
      <c r="O292" s="12">
        <v>301</v>
      </c>
      <c r="P292" s="13" t="s">
        <v>1082</v>
      </c>
      <c r="Q292" s="98" t="s">
        <v>1083</v>
      </c>
      <c r="R292" s="98" t="s">
        <v>1083</v>
      </c>
      <c r="S292" s="99">
        <v>5</v>
      </c>
      <c r="T292" s="99" t="s">
        <v>1084</v>
      </c>
      <c r="U292" s="99"/>
      <c r="V292" s="8" t="s">
        <v>1006</v>
      </c>
      <c r="W292" s="39">
        <v>163810000</v>
      </c>
      <c r="X292" s="15"/>
      <c r="Y292" s="15"/>
      <c r="Z292" s="15"/>
      <c r="AA292" s="15"/>
      <c r="AB292" s="15"/>
      <c r="AC292" s="15"/>
      <c r="AD292" s="15">
        <f t="shared" si="46"/>
        <v>163810000</v>
      </c>
      <c r="AE292" s="15"/>
      <c r="AF292" s="15"/>
      <c r="AG292" s="15"/>
      <c r="AH292" s="15"/>
      <c r="AI292" s="15"/>
      <c r="AJ292" s="15"/>
      <c r="AK292" s="15"/>
      <c r="AL292" s="15">
        <f t="shared" si="47"/>
        <v>0</v>
      </c>
      <c r="AM292" s="15">
        <v>325542700</v>
      </c>
      <c r="AN292" s="15"/>
      <c r="AO292" s="15"/>
      <c r="AP292" s="15"/>
      <c r="AQ292" s="15"/>
      <c r="AR292" s="15"/>
      <c r="AS292" s="15"/>
      <c r="AT292" s="15">
        <f t="shared" si="41"/>
        <v>325542700</v>
      </c>
      <c r="AU292" s="15">
        <v>500000000</v>
      </c>
      <c r="AV292" s="15"/>
      <c r="AW292" s="15"/>
      <c r="AX292" s="15"/>
      <c r="AY292" s="15"/>
      <c r="AZ292" s="15"/>
      <c r="BA292" s="15"/>
      <c r="BB292" s="15">
        <f t="shared" si="42"/>
        <v>500000000</v>
      </c>
      <c r="BC292" s="15">
        <v>550000000</v>
      </c>
      <c r="BD292" s="15"/>
      <c r="BE292" s="15"/>
      <c r="BF292" s="15"/>
      <c r="BG292" s="15"/>
      <c r="BH292" s="15"/>
      <c r="BI292" s="15"/>
      <c r="BJ292" s="15">
        <f t="shared" si="43"/>
        <v>550000000</v>
      </c>
      <c r="BK292" s="15">
        <f t="shared" si="45"/>
        <v>1539352700</v>
      </c>
      <c r="BL292" s="15">
        <f t="shared" si="45"/>
        <v>0</v>
      </c>
      <c r="BM292" s="15">
        <f t="shared" si="45"/>
        <v>0</v>
      </c>
      <c r="BN292" s="15">
        <f t="shared" si="45"/>
        <v>0</v>
      </c>
      <c r="BO292" s="15">
        <f t="shared" si="45"/>
        <v>0</v>
      </c>
      <c r="BP292" s="15">
        <f t="shared" si="45"/>
        <v>0</v>
      </c>
      <c r="BQ292" s="15">
        <f t="shared" si="45"/>
        <v>0</v>
      </c>
      <c r="BR292" s="15">
        <f t="shared" si="44"/>
        <v>1539352700</v>
      </c>
    </row>
    <row r="293" spans="1:70" ht="90" hidden="1" x14ac:dyDescent="0.25">
      <c r="A293" s="1">
        <v>289</v>
      </c>
      <c r="B293" s="80" t="s">
        <v>997</v>
      </c>
      <c r="C293" s="7" t="s">
        <v>221</v>
      </c>
      <c r="D293" s="8" t="s">
        <v>222</v>
      </c>
      <c r="E293" s="9" t="s">
        <v>726</v>
      </c>
      <c r="F293" s="8" t="s">
        <v>727</v>
      </c>
      <c r="G293" s="7">
        <v>1400</v>
      </c>
      <c r="H293" s="11" t="s">
        <v>225</v>
      </c>
      <c r="I293" s="11" t="s">
        <v>1076</v>
      </c>
      <c r="J293" s="11" t="s">
        <v>1076</v>
      </c>
      <c r="K293" s="11"/>
      <c r="L293" s="7">
        <v>3000</v>
      </c>
      <c r="M293" s="7">
        <v>3450</v>
      </c>
      <c r="N293" s="7"/>
      <c r="O293" s="12">
        <v>302</v>
      </c>
      <c r="P293" s="13" t="s">
        <v>1085</v>
      </c>
      <c r="Q293" s="11" t="s">
        <v>1086</v>
      </c>
      <c r="R293" s="11" t="s">
        <v>1086</v>
      </c>
      <c r="S293" s="14">
        <v>22</v>
      </c>
      <c r="T293" s="14" t="s">
        <v>1087</v>
      </c>
      <c r="U293" s="14"/>
      <c r="V293" s="8" t="s">
        <v>1006</v>
      </c>
      <c r="W293" s="39">
        <v>140200000</v>
      </c>
      <c r="X293" s="15"/>
      <c r="Y293" s="15"/>
      <c r="Z293" s="15"/>
      <c r="AA293" s="15"/>
      <c r="AB293" s="15"/>
      <c r="AC293" s="15"/>
      <c r="AD293" s="15">
        <f t="shared" si="46"/>
        <v>140200000</v>
      </c>
      <c r="AE293" s="15">
        <v>100000000</v>
      </c>
      <c r="AF293" s="15"/>
      <c r="AG293" s="15"/>
      <c r="AH293" s="15"/>
      <c r="AI293" s="15"/>
      <c r="AJ293" s="15"/>
      <c r="AK293" s="15"/>
      <c r="AL293" s="15">
        <f t="shared" si="47"/>
        <v>100000000</v>
      </c>
      <c r="AM293" s="15">
        <v>325542700</v>
      </c>
      <c r="AN293" s="15"/>
      <c r="AO293" s="15"/>
      <c r="AP293" s="15"/>
      <c r="AQ293" s="15"/>
      <c r="AR293" s="15"/>
      <c r="AS293" s="15"/>
      <c r="AT293" s="15">
        <f t="shared" si="41"/>
        <v>325542700</v>
      </c>
      <c r="AU293" s="15">
        <v>338783985</v>
      </c>
      <c r="AV293" s="15"/>
      <c r="AW293" s="15"/>
      <c r="AX293" s="15"/>
      <c r="AY293" s="15"/>
      <c r="AZ293" s="15"/>
      <c r="BA293" s="15"/>
      <c r="BB293" s="15">
        <f t="shared" si="42"/>
        <v>338783985</v>
      </c>
      <c r="BC293" s="15">
        <v>450000000</v>
      </c>
      <c r="BD293" s="15"/>
      <c r="BE293" s="15"/>
      <c r="BF293" s="15"/>
      <c r="BG293" s="15"/>
      <c r="BH293" s="15"/>
      <c r="BI293" s="15"/>
      <c r="BJ293" s="15">
        <f t="shared" si="43"/>
        <v>450000000</v>
      </c>
      <c r="BK293" s="15">
        <f t="shared" si="45"/>
        <v>1354526685</v>
      </c>
      <c r="BL293" s="15">
        <f t="shared" si="45"/>
        <v>0</v>
      </c>
      <c r="BM293" s="15">
        <f t="shared" si="45"/>
        <v>0</v>
      </c>
      <c r="BN293" s="15">
        <f t="shared" si="45"/>
        <v>0</v>
      </c>
      <c r="BO293" s="15">
        <f t="shared" si="45"/>
        <v>0</v>
      </c>
      <c r="BP293" s="15">
        <f t="shared" si="45"/>
        <v>0</v>
      </c>
      <c r="BQ293" s="15">
        <f t="shared" si="45"/>
        <v>0</v>
      </c>
      <c r="BR293" s="15">
        <f t="shared" si="44"/>
        <v>1354526685</v>
      </c>
    </row>
    <row r="294" spans="1:70" ht="120" hidden="1" x14ac:dyDescent="0.25">
      <c r="A294" s="1">
        <v>290</v>
      </c>
      <c r="B294" s="80" t="s">
        <v>997</v>
      </c>
      <c r="C294" s="7" t="s">
        <v>221</v>
      </c>
      <c r="D294" s="8" t="s">
        <v>222</v>
      </c>
      <c r="E294" s="9" t="s">
        <v>726</v>
      </c>
      <c r="F294" s="8" t="s">
        <v>727</v>
      </c>
      <c r="G294" s="7">
        <v>1400</v>
      </c>
      <c r="H294" s="11" t="s">
        <v>225</v>
      </c>
      <c r="I294" s="11" t="s">
        <v>1076</v>
      </c>
      <c r="J294" s="11" t="s">
        <v>1076</v>
      </c>
      <c r="K294" s="11"/>
      <c r="L294" s="7">
        <v>3000</v>
      </c>
      <c r="M294" s="7">
        <v>3450</v>
      </c>
      <c r="N294" s="7"/>
      <c r="O294" s="12">
        <v>303</v>
      </c>
      <c r="P294" s="13" t="s">
        <v>1088</v>
      </c>
      <c r="Q294" s="11" t="s">
        <v>1089</v>
      </c>
      <c r="R294" s="11" t="s">
        <v>1089</v>
      </c>
      <c r="S294" s="14">
        <v>1</v>
      </c>
      <c r="T294" s="14">
        <v>1</v>
      </c>
      <c r="U294" s="14"/>
      <c r="V294" s="8" t="s">
        <v>1006</v>
      </c>
      <c r="W294" s="39">
        <v>200000000</v>
      </c>
      <c r="X294" s="15"/>
      <c r="Y294" s="15"/>
      <c r="Z294" s="15"/>
      <c r="AA294" s="15"/>
      <c r="AB294" s="15"/>
      <c r="AC294" s="15">
        <v>190000000</v>
      </c>
      <c r="AD294" s="15">
        <f t="shared" si="46"/>
        <v>390000000</v>
      </c>
      <c r="AE294" s="15">
        <v>130867760</v>
      </c>
      <c r="AF294" s="15"/>
      <c r="AG294" s="15"/>
      <c r="AH294" s="15"/>
      <c r="AI294" s="15"/>
      <c r="AJ294" s="15"/>
      <c r="AK294" s="15">
        <v>300000000</v>
      </c>
      <c r="AL294" s="15">
        <f t="shared" si="47"/>
        <v>430867760</v>
      </c>
      <c r="AM294" s="15">
        <v>325542700</v>
      </c>
      <c r="AN294" s="15"/>
      <c r="AO294" s="15"/>
      <c r="AP294" s="15"/>
      <c r="AQ294" s="15"/>
      <c r="AR294" s="15"/>
      <c r="AS294" s="15">
        <v>280000000</v>
      </c>
      <c r="AT294" s="15">
        <f t="shared" si="41"/>
        <v>605542700</v>
      </c>
      <c r="AU294" s="15">
        <v>219132240</v>
      </c>
      <c r="AV294" s="15"/>
      <c r="AW294" s="15"/>
      <c r="AX294" s="15"/>
      <c r="AY294" s="15"/>
      <c r="AZ294" s="15"/>
      <c r="BA294" s="15">
        <v>180000000</v>
      </c>
      <c r="BB294" s="15">
        <f t="shared" si="42"/>
        <v>399132240</v>
      </c>
      <c r="BC294" s="15">
        <v>350000000</v>
      </c>
      <c r="BD294" s="15"/>
      <c r="BE294" s="15"/>
      <c r="BF294" s="15"/>
      <c r="BG294" s="15"/>
      <c r="BH294" s="15"/>
      <c r="BI294" s="15"/>
      <c r="BJ294" s="15">
        <f t="shared" si="43"/>
        <v>350000000</v>
      </c>
      <c r="BK294" s="15">
        <f t="shared" si="45"/>
        <v>1225542700</v>
      </c>
      <c r="BL294" s="15">
        <f t="shared" si="45"/>
        <v>0</v>
      </c>
      <c r="BM294" s="15">
        <f t="shared" si="45"/>
        <v>0</v>
      </c>
      <c r="BN294" s="15">
        <f t="shared" si="45"/>
        <v>0</v>
      </c>
      <c r="BO294" s="15">
        <f t="shared" si="45"/>
        <v>0</v>
      </c>
      <c r="BP294" s="15">
        <f t="shared" si="45"/>
        <v>0</v>
      </c>
      <c r="BQ294" s="15">
        <f t="shared" si="45"/>
        <v>950000000</v>
      </c>
      <c r="BR294" s="15">
        <f t="shared" si="44"/>
        <v>2175542700</v>
      </c>
    </row>
    <row r="295" spans="1:70" ht="120" hidden="1" x14ac:dyDescent="0.25">
      <c r="A295" s="1">
        <v>291</v>
      </c>
      <c r="B295" s="85" t="s">
        <v>997</v>
      </c>
      <c r="C295" s="7" t="s">
        <v>221</v>
      </c>
      <c r="D295" s="8" t="s">
        <v>222</v>
      </c>
      <c r="E295" s="9" t="s">
        <v>726</v>
      </c>
      <c r="F295" s="8" t="s">
        <v>727</v>
      </c>
      <c r="G295" s="7">
        <v>1400</v>
      </c>
      <c r="H295" s="11" t="s">
        <v>225</v>
      </c>
      <c r="I295" s="11" t="s">
        <v>1076</v>
      </c>
      <c r="J295" s="11" t="s">
        <v>1076</v>
      </c>
      <c r="K295" s="11"/>
      <c r="L295" s="7">
        <v>3000</v>
      </c>
      <c r="M295" s="7">
        <v>3450</v>
      </c>
      <c r="N295" s="7"/>
      <c r="O295" s="12">
        <v>304</v>
      </c>
      <c r="P295" s="13" t="s">
        <v>1090</v>
      </c>
      <c r="Q295" s="11" t="s">
        <v>1091</v>
      </c>
      <c r="R295" s="11" t="s">
        <v>1091</v>
      </c>
      <c r="S295" s="14">
        <v>17</v>
      </c>
      <c r="T295" s="14" t="s">
        <v>1092</v>
      </c>
      <c r="U295" s="14"/>
      <c r="V295" s="8" t="s">
        <v>1006</v>
      </c>
      <c r="W295" s="39">
        <v>105100000</v>
      </c>
      <c r="X295" s="15"/>
      <c r="Y295" s="15"/>
      <c r="Z295" s="15"/>
      <c r="AA295" s="15"/>
      <c r="AB295" s="15"/>
      <c r="AC295" s="15">
        <v>80000000</v>
      </c>
      <c r="AD295" s="15">
        <f t="shared" si="46"/>
        <v>185100000</v>
      </c>
      <c r="AE295" s="15">
        <v>194352528</v>
      </c>
      <c r="AF295" s="15"/>
      <c r="AG295" s="15"/>
      <c r="AH295" s="15"/>
      <c r="AI295" s="15"/>
      <c r="AJ295" s="15"/>
      <c r="AK295" s="15">
        <v>320000000</v>
      </c>
      <c r="AL295" s="15">
        <f t="shared" si="47"/>
        <v>514352528</v>
      </c>
      <c r="AM295" s="15">
        <v>325542700</v>
      </c>
      <c r="AN295" s="15"/>
      <c r="AO295" s="15"/>
      <c r="AP295" s="15"/>
      <c r="AQ295" s="15"/>
      <c r="AR295" s="15"/>
      <c r="AS295" s="15">
        <v>280000000</v>
      </c>
      <c r="AT295" s="15">
        <f t="shared" si="41"/>
        <v>605542700</v>
      </c>
      <c r="AU295" s="15">
        <v>380000000</v>
      </c>
      <c r="AV295" s="15"/>
      <c r="AW295" s="15"/>
      <c r="AX295" s="15"/>
      <c r="AY295" s="15"/>
      <c r="AZ295" s="15"/>
      <c r="BA295" s="15"/>
      <c r="BB295" s="15">
        <f t="shared" si="42"/>
        <v>380000000</v>
      </c>
      <c r="BC295" s="15">
        <v>450000000</v>
      </c>
      <c r="BD295" s="15"/>
      <c r="BE295" s="15"/>
      <c r="BF295" s="15"/>
      <c r="BG295" s="15"/>
      <c r="BH295" s="15"/>
      <c r="BI295" s="15"/>
      <c r="BJ295" s="15">
        <f t="shared" si="43"/>
        <v>450000000</v>
      </c>
      <c r="BK295" s="15">
        <f t="shared" si="45"/>
        <v>1454995228</v>
      </c>
      <c r="BL295" s="15">
        <f t="shared" si="45"/>
        <v>0</v>
      </c>
      <c r="BM295" s="15">
        <f t="shared" si="45"/>
        <v>0</v>
      </c>
      <c r="BN295" s="15">
        <f t="shared" si="45"/>
        <v>0</v>
      </c>
      <c r="BO295" s="15">
        <f t="shared" si="45"/>
        <v>0</v>
      </c>
      <c r="BP295" s="15">
        <f t="shared" si="45"/>
        <v>0</v>
      </c>
      <c r="BQ295" s="15">
        <f t="shared" si="45"/>
        <v>680000000</v>
      </c>
      <c r="BR295" s="15">
        <f t="shared" si="44"/>
        <v>2134995228</v>
      </c>
    </row>
    <row r="296" spans="1:70" ht="90" hidden="1" x14ac:dyDescent="0.25">
      <c r="A296" s="1">
        <v>292</v>
      </c>
      <c r="B296" s="80" t="s">
        <v>997</v>
      </c>
      <c r="C296" s="7" t="s">
        <v>221</v>
      </c>
      <c r="D296" s="8" t="s">
        <v>222</v>
      </c>
      <c r="E296" s="9" t="s">
        <v>726</v>
      </c>
      <c r="F296" s="8" t="s">
        <v>727</v>
      </c>
      <c r="G296" s="7">
        <v>1400</v>
      </c>
      <c r="H296" s="11" t="s">
        <v>225</v>
      </c>
      <c r="I296" s="11" t="s">
        <v>1076</v>
      </c>
      <c r="J296" s="11" t="s">
        <v>1076</v>
      </c>
      <c r="K296" s="11"/>
      <c r="L296" s="7">
        <v>3000</v>
      </c>
      <c r="M296" s="7">
        <v>3450</v>
      </c>
      <c r="N296" s="7"/>
      <c r="O296" s="12">
        <v>305</v>
      </c>
      <c r="P296" s="13" t="s">
        <v>1093</v>
      </c>
      <c r="Q296" s="11" t="s">
        <v>1094</v>
      </c>
      <c r="R296" s="11" t="s">
        <v>1094</v>
      </c>
      <c r="S296" s="14">
        <v>0</v>
      </c>
      <c r="T296" s="14">
        <v>3</v>
      </c>
      <c r="U296" s="14"/>
      <c r="V296" s="8" t="s">
        <v>1006</v>
      </c>
      <c r="W296" s="39">
        <v>110800000</v>
      </c>
      <c r="X296" s="15"/>
      <c r="Y296" s="15"/>
      <c r="Z296" s="15"/>
      <c r="AA296" s="15"/>
      <c r="AB296" s="15"/>
      <c r="AC296" s="15"/>
      <c r="AD296" s="15">
        <f t="shared" si="46"/>
        <v>110800000</v>
      </c>
      <c r="AE296" s="15">
        <v>100000000</v>
      </c>
      <c r="AF296" s="15"/>
      <c r="AG296" s="15"/>
      <c r="AH296" s="15"/>
      <c r="AI296" s="15"/>
      <c r="AJ296" s="15"/>
      <c r="AK296" s="15"/>
      <c r="AL296" s="15">
        <f t="shared" si="47"/>
        <v>100000000</v>
      </c>
      <c r="AM296" s="15">
        <v>325542700</v>
      </c>
      <c r="AN296" s="15"/>
      <c r="AO296" s="15"/>
      <c r="AP296" s="15"/>
      <c r="AQ296" s="15"/>
      <c r="AR296" s="15"/>
      <c r="AS296" s="15"/>
      <c r="AT296" s="15">
        <f t="shared" si="41"/>
        <v>325542700</v>
      </c>
      <c r="AU296" s="15">
        <v>400000000</v>
      </c>
      <c r="AV296" s="15"/>
      <c r="AW296" s="15"/>
      <c r="AX296" s="15"/>
      <c r="AY296" s="15"/>
      <c r="AZ296" s="15"/>
      <c r="BA296" s="15"/>
      <c r="BB296" s="15">
        <f t="shared" si="42"/>
        <v>400000000</v>
      </c>
      <c r="BC296" s="15">
        <v>500000000</v>
      </c>
      <c r="BD296" s="15"/>
      <c r="BE296" s="15"/>
      <c r="BF296" s="15"/>
      <c r="BG296" s="15"/>
      <c r="BH296" s="15"/>
      <c r="BI296" s="15"/>
      <c r="BJ296" s="15">
        <f t="shared" si="43"/>
        <v>500000000</v>
      </c>
      <c r="BK296" s="15">
        <f t="shared" si="45"/>
        <v>1436342700</v>
      </c>
      <c r="BL296" s="15">
        <f t="shared" si="45"/>
        <v>0</v>
      </c>
      <c r="BM296" s="15">
        <f t="shared" si="45"/>
        <v>0</v>
      </c>
      <c r="BN296" s="15">
        <f t="shared" si="45"/>
        <v>0</v>
      </c>
      <c r="BO296" s="15">
        <f t="shared" si="45"/>
        <v>0</v>
      </c>
      <c r="BP296" s="15">
        <f t="shared" si="45"/>
        <v>0</v>
      </c>
      <c r="BQ296" s="15">
        <f t="shared" si="45"/>
        <v>0</v>
      </c>
      <c r="BR296" s="15">
        <f t="shared" si="44"/>
        <v>1436342700</v>
      </c>
    </row>
    <row r="297" spans="1:70" ht="105" hidden="1" x14ac:dyDescent="0.25">
      <c r="A297" s="1">
        <v>293</v>
      </c>
      <c r="B297" s="80" t="s">
        <v>997</v>
      </c>
      <c r="C297" s="7">
        <v>45</v>
      </c>
      <c r="D297" s="63" t="s">
        <v>548</v>
      </c>
      <c r="E297" s="64" t="s">
        <v>1095</v>
      </c>
      <c r="F297" s="63" t="s">
        <v>1096</v>
      </c>
      <c r="G297" s="65">
        <v>1000</v>
      </c>
      <c r="H297" s="70" t="s">
        <v>551</v>
      </c>
      <c r="I297" s="70" t="s">
        <v>1097</v>
      </c>
      <c r="J297" s="70" t="s">
        <v>1097</v>
      </c>
      <c r="K297" s="70"/>
      <c r="L297" s="71">
        <v>0.71</v>
      </c>
      <c r="M297" s="71">
        <v>1</v>
      </c>
      <c r="N297" s="71"/>
      <c r="O297" s="19">
        <v>306</v>
      </c>
      <c r="P297" s="13" t="s">
        <v>1098</v>
      </c>
      <c r="Q297" s="70" t="s">
        <v>1099</v>
      </c>
      <c r="R297" s="70" t="s">
        <v>1099</v>
      </c>
      <c r="S297" s="14" t="s">
        <v>72</v>
      </c>
      <c r="T297" s="14">
        <v>300</v>
      </c>
      <c r="U297" s="14"/>
      <c r="V297" s="63" t="s">
        <v>733</v>
      </c>
      <c r="W297" s="72"/>
      <c r="X297" s="66"/>
      <c r="Y297" s="66"/>
      <c r="Z297" s="66"/>
      <c r="AA297" s="66"/>
      <c r="AB297" s="66"/>
      <c r="AC297" s="66"/>
      <c r="AD297" s="67">
        <f t="shared" si="46"/>
        <v>0</v>
      </c>
      <c r="AE297" s="66"/>
      <c r="AF297" s="66"/>
      <c r="AG297" s="15"/>
      <c r="AH297" s="66"/>
      <c r="AI297" s="66"/>
      <c r="AJ297" s="66"/>
      <c r="AK297" s="66"/>
      <c r="AL297" s="67">
        <f t="shared" si="47"/>
        <v>0</v>
      </c>
      <c r="AM297" s="66">
        <v>325542700</v>
      </c>
      <c r="AN297" s="66"/>
      <c r="AO297" s="66"/>
      <c r="AP297" s="66"/>
      <c r="AQ297" s="66"/>
      <c r="AR297" s="66"/>
      <c r="AS297" s="66"/>
      <c r="AT297" s="67">
        <f t="shared" si="41"/>
        <v>325542700</v>
      </c>
      <c r="AU297" s="66"/>
      <c r="AV297" s="66"/>
      <c r="AW297" s="66"/>
      <c r="AX297" s="66"/>
      <c r="AY297" s="66"/>
      <c r="AZ297" s="66"/>
      <c r="BA297" s="66"/>
      <c r="BB297" s="67">
        <f t="shared" si="42"/>
        <v>0</v>
      </c>
      <c r="BC297" s="66"/>
      <c r="BD297" s="66"/>
      <c r="BE297" s="66"/>
      <c r="BF297" s="66"/>
      <c r="BG297" s="66"/>
      <c r="BH297" s="66"/>
      <c r="BI297" s="66"/>
      <c r="BJ297" s="15">
        <f t="shared" si="43"/>
        <v>0</v>
      </c>
      <c r="BK297" s="15">
        <f t="shared" si="45"/>
        <v>325542700</v>
      </c>
      <c r="BL297" s="15">
        <f t="shared" si="45"/>
        <v>0</v>
      </c>
      <c r="BM297" s="15">
        <f t="shared" si="45"/>
        <v>0</v>
      </c>
      <c r="BN297" s="15">
        <f t="shared" si="45"/>
        <v>0</v>
      </c>
      <c r="BO297" s="15">
        <f t="shared" si="45"/>
        <v>0</v>
      </c>
      <c r="BP297" s="15">
        <f t="shared" si="45"/>
        <v>0</v>
      </c>
      <c r="BQ297" s="15">
        <f t="shared" si="45"/>
        <v>0</v>
      </c>
      <c r="BR297" s="15">
        <f t="shared" si="44"/>
        <v>325542700</v>
      </c>
    </row>
    <row r="298" spans="1:70" ht="135" hidden="1" x14ac:dyDescent="0.25">
      <c r="A298" s="1">
        <v>294</v>
      </c>
      <c r="B298" s="80" t="s">
        <v>997</v>
      </c>
      <c r="C298" s="7">
        <v>45</v>
      </c>
      <c r="D298" s="8" t="s">
        <v>548</v>
      </c>
      <c r="E298" s="9" t="s">
        <v>1095</v>
      </c>
      <c r="F298" s="8" t="s">
        <v>1096</v>
      </c>
      <c r="G298" s="7">
        <v>1000</v>
      </c>
      <c r="H298" s="11" t="s">
        <v>551</v>
      </c>
      <c r="I298" s="11" t="s">
        <v>1097</v>
      </c>
      <c r="J298" s="11" t="s">
        <v>1097</v>
      </c>
      <c r="K298" s="11"/>
      <c r="L298" s="23">
        <v>0.71</v>
      </c>
      <c r="M298" s="23">
        <v>1</v>
      </c>
      <c r="N298" s="23"/>
      <c r="O298" s="19">
        <v>307</v>
      </c>
      <c r="P298" s="13" t="s">
        <v>1100</v>
      </c>
      <c r="Q298" s="11" t="s">
        <v>1101</v>
      </c>
      <c r="R298" s="11" t="s">
        <v>1101</v>
      </c>
      <c r="S298" s="14" t="s">
        <v>72</v>
      </c>
      <c r="T298" s="20">
        <v>1</v>
      </c>
      <c r="U298" s="20"/>
      <c r="V298" s="8" t="s">
        <v>1102</v>
      </c>
      <c r="W298" s="39"/>
      <c r="X298" s="15"/>
      <c r="Y298" s="15"/>
      <c r="Z298" s="15"/>
      <c r="AA298" s="15"/>
      <c r="AB298" s="15"/>
      <c r="AC298" s="15"/>
      <c r="AD298" s="15">
        <f t="shared" si="46"/>
        <v>0</v>
      </c>
      <c r="AE298" s="15">
        <v>30000000</v>
      </c>
      <c r="AF298" s="15">
        <v>548631484</v>
      </c>
      <c r="AG298" s="15"/>
      <c r="AH298" s="15"/>
      <c r="AI298" s="15"/>
      <c r="AJ298" s="15"/>
      <c r="AK298" s="15">
        <v>2913750000</v>
      </c>
      <c r="AL298" s="15">
        <f t="shared" si="47"/>
        <v>3492381484</v>
      </c>
      <c r="AM298" s="15">
        <v>325542700</v>
      </c>
      <c r="AN298" s="15">
        <v>731200791</v>
      </c>
      <c r="AO298" s="15"/>
      <c r="AP298" s="15"/>
      <c r="AQ298" s="15"/>
      <c r="AR298" s="15"/>
      <c r="AS298" s="15">
        <v>2913750000</v>
      </c>
      <c r="AT298" s="15">
        <f t="shared" si="41"/>
        <v>3970493491</v>
      </c>
      <c r="AU298" s="15">
        <v>196784349</v>
      </c>
      <c r="AV298" s="15">
        <v>584465073</v>
      </c>
      <c r="AW298" s="15"/>
      <c r="AX298" s="15"/>
      <c r="AY298" s="15"/>
      <c r="AZ298" s="15"/>
      <c r="BA298" s="15">
        <v>2428125000</v>
      </c>
      <c r="BB298" s="15">
        <f t="shared" si="42"/>
        <v>3209374422</v>
      </c>
      <c r="BC298" s="15">
        <v>90000000</v>
      </c>
      <c r="BD298" s="15">
        <v>250000000</v>
      </c>
      <c r="BE298" s="15"/>
      <c r="BF298" s="15"/>
      <c r="BG298" s="15"/>
      <c r="BH298" s="15"/>
      <c r="BI298" s="15"/>
      <c r="BJ298" s="15">
        <f t="shared" si="43"/>
        <v>340000000</v>
      </c>
      <c r="BK298" s="15">
        <f t="shared" ref="BK298:BQ329" si="48">+BC298+AU298+AM298+AE298+W298</f>
        <v>642327049</v>
      </c>
      <c r="BL298" s="15">
        <f t="shared" si="48"/>
        <v>2114297348</v>
      </c>
      <c r="BM298" s="15">
        <f t="shared" si="48"/>
        <v>0</v>
      </c>
      <c r="BN298" s="15">
        <f t="shared" si="48"/>
        <v>0</v>
      </c>
      <c r="BO298" s="15">
        <f t="shared" si="48"/>
        <v>0</v>
      </c>
      <c r="BP298" s="15">
        <f t="shared" si="48"/>
        <v>0</v>
      </c>
      <c r="BQ298" s="15">
        <f t="shared" si="48"/>
        <v>8255625000</v>
      </c>
      <c r="BR298" s="15">
        <f t="shared" si="44"/>
        <v>11012249397</v>
      </c>
    </row>
    <row r="299" spans="1:70" ht="90" hidden="1" x14ac:dyDescent="0.25">
      <c r="A299" s="1">
        <v>295</v>
      </c>
      <c r="B299" s="80" t="s">
        <v>997</v>
      </c>
      <c r="C299" s="7">
        <v>45</v>
      </c>
      <c r="D299" s="8" t="s">
        <v>548</v>
      </c>
      <c r="E299" s="9" t="s">
        <v>1095</v>
      </c>
      <c r="F299" s="8" t="s">
        <v>1096</v>
      </c>
      <c r="G299" s="7">
        <v>1000</v>
      </c>
      <c r="H299" s="11" t="s">
        <v>551</v>
      </c>
      <c r="I299" s="11" t="s">
        <v>1097</v>
      </c>
      <c r="J299" s="11" t="s">
        <v>1097</v>
      </c>
      <c r="K299" s="11"/>
      <c r="L299" s="23">
        <v>0.71</v>
      </c>
      <c r="M299" s="23">
        <v>1</v>
      </c>
      <c r="N299" s="23"/>
      <c r="O299" s="19">
        <v>308</v>
      </c>
      <c r="P299" s="13" t="s">
        <v>1103</v>
      </c>
      <c r="Q299" s="11" t="s">
        <v>1104</v>
      </c>
      <c r="R299" s="11" t="s">
        <v>1104</v>
      </c>
      <c r="S299" s="14">
        <v>0</v>
      </c>
      <c r="T299" s="14">
        <v>80</v>
      </c>
      <c r="U299" s="14"/>
      <c r="V299" s="8" t="s">
        <v>1102</v>
      </c>
      <c r="W299" s="39"/>
      <c r="X299" s="15"/>
      <c r="Y299" s="15"/>
      <c r="Z299" s="15"/>
      <c r="AA299" s="15"/>
      <c r="AB299" s="15"/>
      <c r="AC299" s="15"/>
      <c r="AD299" s="15">
        <f t="shared" si="46"/>
        <v>0</v>
      </c>
      <c r="AE299" s="15"/>
      <c r="AF299" s="15">
        <v>79082016</v>
      </c>
      <c r="AG299" s="15"/>
      <c r="AH299" s="15"/>
      <c r="AI299" s="15"/>
      <c r="AJ299" s="15"/>
      <c r="AK299" s="15">
        <v>420000000</v>
      </c>
      <c r="AL299" s="15">
        <f t="shared" si="47"/>
        <v>499082016</v>
      </c>
      <c r="AM299" s="15">
        <v>325542700</v>
      </c>
      <c r="AN299" s="15">
        <v>105398312</v>
      </c>
      <c r="AO299" s="15"/>
      <c r="AP299" s="15"/>
      <c r="AQ299" s="15"/>
      <c r="AR299" s="15"/>
      <c r="AS299" s="15">
        <v>420000000</v>
      </c>
      <c r="AT299" s="15">
        <f t="shared" si="41"/>
        <v>850941012</v>
      </c>
      <c r="AU299" s="15"/>
      <c r="AV299" s="15"/>
      <c r="AW299" s="15"/>
      <c r="AX299" s="15"/>
      <c r="AY299" s="15"/>
      <c r="AZ299" s="15"/>
      <c r="BA299" s="15">
        <v>350000000</v>
      </c>
      <c r="BB299" s="15">
        <f t="shared" si="42"/>
        <v>350000000</v>
      </c>
      <c r="BC299" s="15">
        <v>50000000</v>
      </c>
      <c r="BD299" s="15">
        <v>157787362</v>
      </c>
      <c r="BE299" s="15"/>
      <c r="BF299" s="15"/>
      <c r="BG299" s="15"/>
      <c r="BH299" s="15"/>
      <c r="BI299" s="15"/>
      <c r="BJ299" s="15">
        <f t="shared" si="43"/>
        <v>207787362</v>
      </c>
      <c r="BK299" s="15">
        <f t="shared" si="48"/>
        <v>375542700</v>
      </c>
      <c r="BL299" s="15">
        <f t="shared" si="48"/>
        <v>342267690</v>
      </c>
      <c r="BM299" s="15">
        <f t="shared" si="48"/>
        <v>0</v>
      </c>
      <c r="BN299" s="15">
        <f t="shared" si="48"/>
        <v>0</v>
      </c>
      <c r="BO299" s="15">
        <f t="shared" si="48"/>
        <v>0</v>
      </c>
      <c r="BP299" s="15">
        <f t="shared" si="48"/>
        <v>0</v>
      </c>
      <c r="BQ299" s="15">
        <f t="shared" si="48"/>
        <v>1190000000</v>
      </c>
      <c r="BR299" s="15">
        <f t="shared" si="44"/>
        <v>1907810390</v>
      </c>
    </row>
    <row r="300" spans="1:70" ht="90" hidden="1" x14ac:dyDescent="0.25">
      <c r="A300" s="1">
        <v>296</v>
      </c>
      <c r="B300" s="80" t="s">
        <v>997</v>
      </c>
      <c r="C300" s="7">
        <v>45</v>
      </c>
      <c r="D300" s="8" t="s">
        <v>548</v>
      </c>
      <c r="E300" s="9" t="s">
        <v>1095</v>
      </c>
      <c r="F300" s="8" t="s">
        <v>1096</v>
      </c>
      <c r="G300" s="7">
        <v>1000</v>
      </c>
      <c r="H300" s="11" t="s">
        <v>551</v>
      </c>
      <c r="I300" s="11" t="s">
        <v>1097</v>
      </c>
      <c r="J300" s="11" t="s">
        <v>1097</v>
      </c>
      <c r="K300" s="11"/>
      <c r="L300" s="23">
        <v>0.71</v>
      </c>
      <c r="M300" s="23">
        <v>1</v>
      </c>
      <c r="N300" s="23"/>
      <c r="O300" s="19">
        <v>309</v>
      </c>
      <c r="P300" s="13" t="s">
        <v>1105</v>
      </c>
      <c r="Q300" s="8" t="s">
        <v>1106</v>
      </c>
      <c r="R300" s="8" t="s">
        <v>1106</v>
      </c>
      <c r="S300" s="20">
        <v>1</v>
      </c>
      <c r="T300" s="20">
        <v>1</v>
      </c>
      <c r="U300" s="20"/>
      <c r="V300" s="8" t="s">
        <v>1102</v>
      </c>
      <c r="W300" s="39"/>
      <c r="X300" s="15"/>
      <c r="Y300" s="15"/>
      <c r="Z300" s="15"/>
      <c r="AA300" s="15"/>
      <c r="AB300" s="15"/>
      <c r="AC300" s="15"/>
      <c r="AD300" s="15">
        <f t="shared" si="46"/>
        <v>0</v>
      </c>
      <c r="AE300" s="15">
        <v>83000000</v>
      </c>
      <c r="AF300" s="15"/>
      <c r="AG300" s="15"/>
      <c r="AH300" s="15"/>
      <c r="AI300" s="15"/>
      <c r="AJ300" s="15"/>
      <c r="AK300" s="15">
        <v>82000000</v>
      </c>
      <c r="AL300" s="15">
        <f t="shared" si="47"/>
        <v>165000000</v>
      </c>
      <c r="AM300" s="15">
        <v>325542700</v>
      </c>
      <c r="AN300" s="15"/>
      <c r="AO300" s="15"/>
      <c r="AP300" s="15"/>
      <c r="AQ300" s="15"/>
      <c r="AR300" s="15"/>
      <c r="AS300" s="15">
        <v>57880000</v>
      </c>
      <c r="AT300" s="15">
        <f t="shared" si="41"/>
        <v>383422700</v>
      </c>
      <c r="AU300" s="15">
        <v>107120000</v>
      </c>
      <c r="AV300" s="15">
        <v>98661632</v>
      </c>
      <c r="AW300" s="15"/>
      <c r="AX300" s="15"/>
      <c r="AY300" s="15"/>
      <c r="AZ300" s="15"/>
      <c r="BA300" s="15">
        <v>30380000</v>
      </c>
      <c r="BB300" s="15">
        <f t="shared" si="42"/>
        <v>236161632</v>
      </c>
      <c r="BC300" s="15">
        <v>50000000</v>
      </c>
      <c r="BD300" s="15"/>
      <c r="BE300" s="15"/>
      <c r="BF300" s="15"/>
      <c r="BG300" s="15"/>
      <c r="BH300" s="15"/>
      <c r="BI300" s="15"/>
      <c r="BJ300" s="15">
        <f t="shared" si="43"/>
        <v>50000000</v>
      </c>
      <c r="BK300" s="15">
        <f t="shared" si="48"/>
        <v>565662700</v>
      </c>
      <c r="BL300" s="15">
        <f t="shared" si="48"/>
        <v>98661632</v>
      </c>
      <c r="BM300" s="15">
        <f t="shared" si="48"/>
        <v>0</v>
      </c>
      <c r="BN300" s="15">
        <f t="shared" si="48"/>
        <v>0</v>
      </c>
      <c r="BO300" s="15">
        <f t="shared" si="48"/>
        <v>0</v>
      </c>
      <c r="BP300" s="15">
        <f t="shared" si="48"/>
        <v>0</v>
      </c>
      <c r="BQ300" s="15">
        <f t="shared" si="48"/>
        <v>170260000</v>
      </c>
      <c r="BR300" s="15">
        <f t="shared" si="44"/>
        <v>834584332</v>
      </c>
    </row>
    <row r="301" spans="1:70" ht="360" hidden="1" x14ac:dyDescent="0.25">
      <c r="A301" s="1">
        <v>297</v>
      </c>
      <c r="B301" s="80" t="s">
        <v>997</v>
      </c>
      <c r="C301" s="7">
        <v>17</v>
      </c>
      <c r="D301" s="8" t="s">
        <v>662</v>
      </c>
      <c r="E301" s="9" t="s">
        <v>915</v>
      </c>
      <c r="F301" s="8" t="s">
        <v>916</v>
      </c>
      <c r="G301" s="7">
        <v>1100</v>
      </c>
      <c r="H301" s="11" t="s">
        <v>665</v>
      </c>
      <c r="I301" s="11" t="s">
        <v>1107</v>
      </c>
      <c r="J301" s="11" t="s">
        <v>1107</v>
      </c>
      <c r="K301" s="11"/>
      <c r="L301" s="23">
        <v>0.623</v>
      </c>
      <c r="M301" s="23">
        <v>0.52300000000000002</v>
      </c>
      <c r="N301" s="23"/>
      <c r="O301" s="19">
        <v>310</v>
      </c>
      <c r="P301" s="13" t="s">
        <v>1108</v>
      </c>
      <c r="Q301" s="8" t="s">
        <v>1109</v>
      </c>
      <c r="R301" s="30" t="s">
        <v>1110</v>
      </c>
      <c r="S301" s="31">
        <v>9467</v>
      </c>
      <c r="T301" s="31">
        <v>14000</v>
      </c>
      <c r="U301" s="31" t="s">
        <v>1111</v>
      </c>
      <c r="V301" s="11" t="s">
        <v>674</v>
      </c>
      <c r="W301" s="39"/>
      <c r="X301" s="15">
        <v>4940434802</v>
      </c>
      <c r="Y301" s="15"/>
      <c r="Z301" s="15"/>
      <c r="AA301" s="15"/>
      <c r="AB301" s="15"/>
      <c r="AC301" s="15"/>
      <c r="AD301" s="15">
        <f t="shared" si="46"/>
        <v>4940434802</v>
      </c>
      <c r="AE301" s="15">
        <v>3000000000</v>
      </c>
      <c r="AF301" s="15">
        <v>1770000000</v>
      </c>
      <c r="AG301" s="15"/>
      <c r="AH301" s="15"/>
      <c r="AI301" s="15"/>
      <c r="AJ301" s="15"/>
      <c r="AK301" s="15"/>
      <c r="AL301" s="15">
        <f t="shared" si="47"/>
        <v>4770000000</v>
      </c>
      <c r="AM301" s="15">
        <v>325542700</v>
      </c>
      <c r="AN301" s="15">
        <v>1389000000</v>
      </c>
      <c r="AO301" s="15"/>
      <c r="AP301" s="15"/>
      <c r="AQ301" s="15"/>
      <c r="AR301" s="15"/>
      <c r="AS301" s="15"/>
      <c r="AT301" s="15">
        <f t="shared" si="41"/>
        <v>1714542700</v>
      </c>
      <c r="AU301" s="15"/>
      <c r="AV301" s="15">
        <v>1329000000</v>
      </c>
      <c r="AW301" s="15"/>
      <c r="AX301" s="15"/>
      <c r="AY301" s="15"/>
      <c r="AZ301" s="15"/>
      <c r="BA301" s="15"/>
      <c r="BB301" s="15">
        <f t="shared" si="42"/>
        <v>1329000000</v>
      </c>
      <c r="BC301" s="15"/>
      <c r="BD301" s="15">
        <v>2852122056</v>
      </c>
      <c r="BE301" s="15"/>
      <c r="BF301" s="15"/>
      <c r="BG301" s="15"/>
      <c r="BH301" s="15"/>
      <c r="BI301" s="15"/>
      <c r="BJ301" s="15">
        <f t="shared" si="43"/>
        <v>2852122056</v>
      </c>
      <c r="BK301" s="15">
        <f t="shared" si="48"/>
        <v>3325542700</v>
      </c>
      <c r="BL301" s="15">
        <f t="shared" si="48"/>
        <v>12280556858</v>
      </c>
      <c r="BM301" s="15">
        <f t="shared" si="48"/>
        <v>0</v>
      </c>
      <c r="BN301" s="15">
        <f t="shared" si="48"/>
        <v>0</v>
      </c>
      <c r="BO301" s="15">
        <f t="shared" si="48"/>
        <v>0</v>
      </c>
      <c r="BP301" s="15">
        <f t="shared" si="48"/>
        <v>0</v>
      </c>
      <c r="BQ301" s="15">
        <f t="shared" si="48"/>
        <v>0</v>
      </c>
      <c r="BR301" s="15">
        <f t="shared" si="44"/>
        <v>15606099558</v>
      </c>
    </row>
    <row r="302" spans="1:70" ht="90" hidden="1" x14ac:dyDescent="0.25">
      <c r="A302" s="1">
        <v>298</v>
      </c>
      <c r="B302" s="80" t="s">
        <v>997</v>
      </c>
      <c r="C302" s="7">
        <v>45</v>
      </c>
      <c r="D302" s="8" t="s">
        <v>548</v>
      </c>
      <c r="E302" s="9" t="s">
        <v>1095</v>
      </c>
      <c r="F302" s="8" t="s">
        <v>1096</v>
      </c>
      <c r="G302" s="7">
        <v>1000</v>
      </c>
      <c r="H302" s="11" t="s">
        <v>551</v>
      </c>
      <c r="I302" s="11" t="s">
        <v>1107</v>
      </c>
      <c r="J302" s="11" t="s">
        <v>1107</v>
      </c>
      <c r="K302" s="11"/>
      <c r="L302" s="23">
        <v>0.623</v>
      </c>
      <c r="M302" s="23">
        <v>0.52300000000000002</v>
      </c>
      <c r="N302" s="23"/>
      <c r="O302" s="19">
        <v>311</v>
      </c>
      <c r="P302" s="13" t="s">
        <v>1112</v>
      </c>
      <c r="Q302" s="8" t="s">
        <v>1113</v>
      </c>
      <c r="R302" s="8" t="s">
        <v>1113</v>
      </c>
      <c r="S302" s="21">
        <v>1</v>
      </c>
      <c r="T302" s="21">
        <v>1</v>
      </c>
      <c r="U302" s="21"/>
      <c r="V302" s="8" t="s">
        <v>1102</v>
      </c>
      <c r="W302" s="39">
        <v>100000000</v>
      </c>
      <c r="X302" s="15"/>
      <c r="Y302" s="15"/>
      <c r="Z302" s="15"/>
      <c r="AA302" s="15"/>
      <c r="AB302" s="15"/>
      <c r="AC302" s="15"/>
      <c r="AD302" s="15">
        <f t="shared" si="46"/>
        <v>100000000</v>
      </c>
      <c r="AE302" s="15">
        <v>165000000</v>
      </c>
      <c r="AF302" s="15"/>
      <c r="AG302" s="15"/>
      <c r="AH302" s="15"/>
      <c r="AI302" s="15"/>
      <c r="AJ302" s="15"/>
      <c r="AK302" s="15"/>
      <c r="AL302" s="15">
        <f t="shared" si="47"/>
        <v>165000000</v>
      </c>
      <c r="AM302" s="15">
        <v>325542700</v>
      </c>
      <c r="AN302" s="15"/>
      <c r="AO302" s="15"/>
      <c r="AP302" s="15"/>
      <c r="AQ302" s="15"/>
      <c r="AR302" s="15"/>
      <c r="AS302" s="15"/>
      <c r="AT302" s="15">
        <f t="shared" si="41"/>
        <v>325542700</v>
      </c>
      <c r="AU302" s="15">
        <v>120130851</v>
      </c>
      <c r="AV302" s="15"/>
      <c r="AW302" s="15"/>
      <c r="AX302" s="15"/>
      <c r="AY302" s="15"/>
      <c r="AZ302" s="15"/>
      <c r="BA302" s="15"/>
      <c r="BB302" s="15">
        <f t="shared" si="42"/>
        <v>120130851</v>
      </c>
      <c r="BC302" s="15">
        <v>50000000</v>
      </c>
      <c r="BD302" s="15"/>
      <c r="BE302" s="15"/>
      <c r="BF302" s="15"/>
      <c r="BG302" s="15"/>
      <c r="BH302" s="15"/>
      <c r="BI302" s="15"/>
      <c r="BJ302" s="15">
        <f t="shared" si="43"/>
        <v>50000000</v>
      </c>
      <c r="BK302" s="15">
        <f t="shared" si="48"/>
        <v>760673551</v>
      </c>
      <c r="BL302" s="15">
        <f t="shared" si="48"/>
        <v>0</v>
      </c>
      <c r="BM302" s="15">
        <f t="shared" si="48"/>
        <v>0</v>
      </c>
      <c r="BN302" s="15">
        <f t="shared" si="48"/>
        <v>0</v>
      </c>
      <c r="BO302" s="15">
        <f t="shared" si="48"/>
        <v>0</v>
      </c>
      <c r="BP302" s="15">
        <f t="shared" si="48"/>
        <v>0</v>
      </c>
      <c r="BQ302" s="15">
        <f t="shared" si="48"/>
        <v>0</v>
      </c>
      <c r="BR302" s="15">
        <f t="shared" si="44"/>
        <v>760673551</v>
      </c>
    </row>
    <row r="303" spans="1:70" ht="409.5" hidden="1" x14ac:dyDescent="0.25">
      <c r="A303" s="1">
        <v>299</v>
      </c>
      <c r="B303" s="80" t="s">
        <v>997</v>
      </c>
      <c r="C303" s="7">
        <v>45</v>
      </c>
      <c r="D303" s="8" t="s">
        <v>548</v>
      </c>
      <c r="E303" s="9" t="s">
        <v>1095</v>
      </c>
      <c r="F303" s="8" t="s">
        <v>1096</v>
      </c>
      <c r="G303" s="7">
        <v>1000</v>
      </c>
      <c r="H303" s="11" t="s">
        <v>551</v>
      </c>
      <c r="I303" s="11" t="s">
        <v>1107</v>
      </c>
      <c r="J303" s="11" t="s">
        <v>1107</v>
      </c>
      <c r="K303" s="11"/>
      <c r="L303" s="23">
        <v>0.623</v>
      </c>
      <c r="M303" s="23">
        <v>0.52300000000000002</v>
      </c>
      <c r="N303" s="23"/>
      <c r="O303" s="19">
        <v>312</v>
      </c>
      <c r="P303" s="13" t="s">
        <v>1114</v>
      </c>
      <c r="Q303" s="11" t="s">
        <v>1115</v>
      </c>
      <c r="R303" s="30" t="s">
        <v>1116</v>
      </c>
      <c r="S303" s="100"/>
      <c r="T303" s="101">
        <v>1</v>
      </c>
      <c r="U303" s="101" t="s">
        <v>1117</v>
      </c>
      <c r="V303" s="8" t="s">
        <v>1102</v>
      </c>
      <c r="W303" s="39">
        <v>32000000</v>
      </c>
      <c r="X303" s="15"/>
      <c r="Y303" s="15"/>
      <c r="Z303" s="15"/>
      <c r="AA303" s="15"/>
      <c r="AB303" s="15"/>
      <c r="AC303" s="15"/>
      <c r="AD303" s="15">
        <f t="shared" si="46"/>
        <v>32000000</v>
      </c>
      <c r="AE303" s="15"/>
      <c r="AF303" s="15">
        <v>219672266</v>
      </c>
      <c r="AG303" s="15"/>
      <c r="AH303" s="15"/>
      <c r="AI303" s="15"/>
      <c r="AJ303" s="15">
        <v>5227603443</v>
      </c>
      <c r="AK303" s="15">
        <v>36430345750</v>
      </c>
      <c r="AL303" s="15">
        <f t="shared" si="47"/>
        <v>41877621459</v>
      </c>
      <c r="AM303" s="15">
        <v>325542700</v>
      </c>
      <c r="AN303" s="15">
        <v>454772214</v>
      </c>
      <c r="AO303" s="15"/>
      <c r="AP303" s="15"/>
      <c r="AQ303" s="15"/>
      <c r="AR303" s="15"/>
      <c r="AS303" s="15"/>
      <c r="AT303" s="15">
        <f t="shared" si="41"/>
        <v>780314914</v>
      </c>
      <c r="AU303" s="15"/>
      <c r="AV303" s="15">
        <v>473175809</v>
      </c>
      <c r="AW303" s="15"/>
      <c r="AX303" s="15"/>
      <c r="AY303" s="15"/>
      <c r="AZ303" s="15"/>
      <c r="BA303" s="15"/>
      <c r="BB303" s="15">
        <f t="shared" si="42"/>
        <v>473175809</v>
      </c>
      <c r="BC303" s="15">
        <v>150000000</v>
      </c>
      <c r="BD303" s="15">
        <v>200000000</v>
      </c>
      <c r="BE303" s="15"/>
      <c r="BF303" s="15"/>
      <c r="BG303" s="15"/>
      <c r="BH303" s="15"/>
      <c r="BI303" s="15"/>
      <c r="BJ303" s="15">
        <f t="shared" si="43"/>
        <v>350000000</v>
      </c>
      <c r="BK303" s="15">
        <f t="shared" si="48"/>
        <v>507542700</v>
      </c>
      <c r="BL303" s="15">
        <f t="shared" si="48"/>
        <v>1347620289</v>
      </c>
      <c r="BM303" s="15">
        <f t="shared" si="48"/>
        <v>0</v>
      </c>
      <c r="BN303" s="15">
        <f t="shared" si="48"/>
        <v>0</v>
      </c>
      <c r="BO303" s="15">
        <f t="shared" si="48"/>
        <v>0</v>
      </c>
      <c r="BP303" s="15">
        <f t="shared" si="48"/>
        <v>5227603443</v>
      </c>
      <c r="BQ303" s="15">
        <f t="shared" si="48"/>
        <v>36430345750</v>
      </c>
      <c r="BR303" s="15">
        <f t="shared" si="44"/>
        <v>43513112182</v>
      </c>
    </row>
    <row r="304" spans="1:70" ht="105" hidden="1" x14ac:dyDescent="0.25">
      <c r="A304" s="1">
        <v>300</v>
      </c>
      <c r="B304" s="80" t="s">
        <v>997</v>
      </c>
      <c r="C304" s="7">
        <v>45</v>
      </c>
      <c r="D304" s="63" t="s">
        <v>548</v>
      </c>
      <c r="E304" s="64" t="s">
        <v>1095</v>
      </c>
      <c r="F304" s="63" t="s">
        <v>1096</v>
      </c>
      <c r="G304" s="65">
        <v>1000</v>
      </c>
      <c r="H304" s="70" t="s">
        <v>551</v>
      </c>
      <c r="I304" s="70" t="s">
        <v>1118</v>
      </c>
      <c r="J304" s="70" t="s">
        <v>1118</v>
      </c>
      <c r="K304" s="70"/>
      <c r="L304" s="71" t="s">
        <v>72</v>
      </c>
      <c r="M304" s="71">
        <v>1</v>
      </c>
      <c r="N304" s="71"/>
      <c r="O304" s="19">
        <v>313</v>
      </c>
      <c r="P304" s="13" t="s">
        <v>1119</v>
      </c>
      <c r="Q304" s="70" t="s">
        <v>1120</v>
      </c>
      <c r="R304" s="70" t="s">
        <v>1120</v>
      </c>
      <c r="S304" s="20">
        <v>1</v>
      </c>
      <c r="T304" s="20">
        <v>1</v>
      </c>
      <c r="U304" s="20"/>
      <c r="V304" s="63" t="s">
        <v>733</v>
      </c>
      <c r="W304" s="72"/>
      <c r="X304" s="66"/>
      <c r="Y304" s="66"/>
      <c r="Z304" s="66"/>
      <c r="AA304" s="66"/>
      <c r="AB304" s="66"/>
      <c r="AC304" s="66"/>
      <c r="AD304" s="67">
        <f t="shared" si="46"/>
        <v>0</v>
      </c>
      <c r="AE304" s="66"/>
      <c r="AF304" s="66"/>
      <c r="AG304" s="15"/>
      <c r="AH304" s="66"/>
      <c r="AI304" s="66"/>
      <c r="AJ304" s="66"/>
      <c r="AK304" s="66"/>
      <c r="AL304" s="67">
        <f t="shared" si="47"/>
        <v>0</v>
      </c>
      <c r="AM304" s="66">
        <v>325542700</v>
      </c>
      <c r="AN304" s="66"/>
      <c r="AO304" s="66"/>
      <c r="AP304" s="66"/>
      <c r="AQ304" s="66"/>
      <c r="AR304" s="66"/>
      <c r="AS304" s="66"/>
      <c r="AT304" s="67">
        <f t="shared" si="41"/>
        <v>325542700</v>
      </c>
      <c r="AU304" s="66"/>
      <c r="AV304" s="66"/>
      <c r="AW304" s="66"/>
      <c r="AX304" s="66"/>
      <c r="AY304" s="66"/>
      <c r="AZ304" s="66"/>
      <c r="BA304" s="66"/>
      <c r="BB304" s="67">
        <f t="shared" si="42"/>
        <v>0</v>
      </c>
      <c r="BC304" s="66"/>
      <c r="BD304" s="66"/>
      <c r="BE304" s="66"/>
      <c r="BF304" s="66"/>
      <c r="BG304" s="66"/>
      <c r="BH304" s="66"/>
      <c r="BI304" s="66"/>
      <c r="BJ304" s="15">
        <f t="shared" si="43"/>
        <v>0</v>
      </c>
      <c r="BK304" s="15">
        <f t="shared" si="48"/>
        <v>325542700</v>
      </c>
      <c r="BL304" s="15">
        <f t="shared" si="48"/>
        <v>0</v>
      </c>
      <c r="BM304" s="15">
        <f t="shared" si="48"/>
        <v>0</v>
      </c>
      <c r="BN304" s="15">
        <f t="shared" si="48"/>
        <v>0</v>
      </c>
      <c r="BO304" s="15">
        <f t="shared" si="48"/>
        <v>0</v>
      </c>
      <c r="BP304" s="15">
        <f t="shared" si="48"/>
        <v>0</v>
      </c>
      <c r="BQ304" s="15">
        <f t="shared" si="48"/>
        <v>0</v>
      </c>
      <c r="BR304" s="15">
        <f t="shared" si="44"/>
        <v>325542700</v>
      </c>
    </row>
    <row r="305" spans="1:70" ht="409.5" hidden="1" x14ac:dyDescent="0.25">
      <c r="A305" s="1">
        <v>301</v>
      </c>
      <c r="B305" s="80" t="s">
        <v>997</v>
      </c>
      <c r="C305" s="7">
        <v>45</v>
      </c>
      <c r="D305" s="8" t="s">
        <v>548</v>
      </c>
      <c r="E305" s="9" t="s">
        <v>1095</v>
      </c>
      <c r="F305" s="8" t="s">
        <v>1096</v>
      </c>
      <c r="G305" s="7">
        <v>1000</v>
      </c>
      <c r="H305" s="11" t="s">
        <v>551</v>
      </c>
      <c r="I305" s="11" t="s">
        <v>1118</v>
      </c>
      <c r="J305" s="11" t="s">
        <v>1118</v>
      </c>
      <c r="K305" s="11"/>
      <c r="L305" s="23">
        <v>0.71</v>
      </c>
      <c r="M305" s="23">
        <v>1</v>
      </c>
      <c r="N305" s="23"/>
      <c r="O305" s="19">
        <v>314</v>
      </c>
      <c r="P305" s="13" t="s">
        <v>1121</v>
      </c>
      <c r="Q305" s="11" t="s">
        <v>1122</v>
      </c>
      <c r="R305" s="30" t="s">
        <v>1123</v>
      </c>
      <c r="S305" s="31">
        <v>2</v>
      </c>
      <c r="T305" s="31">
        <v>2</v>
      </c>
      <c r="U305" s="31" t="s">
        <v>1124</v>
      </c>
      <c r="V305" s="8" t="s">
        <v>1102</v>
      </c>
      <c r="W305" s="39"/>
      <c r="X305" s="15"/>
      <c r="Y305" s="15"/>
      <c r="Z305" s="15"/>
      <c r="AA305" s="15"/>
      <c r="AB305" s="15"/>
      <c r="AC305" s="15"/>
      <c r="AD305" s="15">
        <f t="shared" si="46"/>
        <v>0</v>
      </c>
      <c r="AE305" s="15"/>
      <c r="AF305" s="15">
        <v>265330358</v>
      </c>
      <c r="AG305" s="15"/>
      <c r="AH305" s="15"/>
      <c r="AI305" s="15"/>
      <c r="AJ305" s="15"/>
      <c r="AK305" s="15"/>
      <c r="AL305" s="15">
        <f t="shared" si="47"/>
        <v>265330358</v>
      </c>
      <c r="AM305" s="15">
        <v>325542700</v>
      </c>
      <c r="AN305" s="15">
        <v>291601854</v>
      </c>
      <c r="AO305" s="15"/>
      <c r="AP305" s="15"/>
      <c r="AQ305" s="15"/>
      <c r="AR305" s="15"/>
      <c r="AS305" s="15"/>
      <c r="AT305" s="15">
        <f t="shared" si="41"/>
        <v>617144554</v>
      </c>
      <c r="AU305" s="15">
        <f>46403200+750000000</f>
        <v>796403200</v>
      </c>
      <c r="AV305" s="15">
        <v>526195371</v>
      </c>
      <c r="AW305" s="15"/>
      <c r="AX305" s="15"/>
      <c r="AY305" s="15"/>
      <c r="AZ305" s="15"/>
      <c r="BA305" s="15"/>
      <c r="BB305" s="15">
        <f t="shared" si="42"/>
        <v>1322598571</v>
      </c>
      <c r="BC305" s="15">
        <v>150000000</v>
      </c>
      <c r="BD305" s="15">
        <v>800000000</v>
      </c>
      <c r="BE305" s="15"/>
      <c r="BF305" s="15"/>
      <c r="BG305" s="15"/>
      <c r="BH305" s="15"/>
      <c r="BI305" s="15"/>
      <c r="BJ305" s="15">
        <f t="shared" si="43"/>
        <v>950000000</v>
      </c>
      <c r="BK305" s="15">
        <f t="shared" si="48"/>
        <v>1271945900</v>
      </c>
      <c r="BL305" s="15">
        <f t="shared" si="48"/>
        <v>1883127583</v>
      </c>
      <c r="BM305" s="15">
        <f t="shared" si="48"/>
        <v>0</v>
      </c>
      <c r="BN305" s="15">
        <f t="shared" si="48"/>
        <v>0</v>
      </c>
      <c r="BO305" s="15">
        <f t="shared" si="48"/>
        <v>0</v>
      </c>
      <c r="BP305" s="15">
        <f t="shared" si="48"/>
        <v>0</v>
      </c>
      <c r="BQ305" s="15">
        <f t="shared" si="48"/>
        <v>0</v>
      </c>
      <c r="BR305" s="15">
        <f t="shared" si="44"/>
        <v>3155073483</v>
      </c>
    </row>
    <row r="306" spans="1:70" ht="120" hidden="1" x14ac:dyDescent="0.25">
      <c r="A306" s="1">
        <v>302</v>
      </c>
      <c r="B306" s="80" t="s">
        <v>997</v>
      </c>
      <c r="C306" s="7">
        <v>45</v>
      </c>
      <c r="D306" s="8" t="s">
        <v>548</v>
      </c>
      <c r="E306" s="9" t="s">
        <v>1095</v>
      </c>
      <c r="F306" s="8" t="s">
        <v>1096</v>
      </c>
      <c r="G306" s="7">
        <v>1000</v>
      </c>
      <c r="H306" s="11" t="s">
        <v>551</v>
      </c>
      <c r="I306" s="11" t="s">
        <v>1118</v>
      </c>
      <c r="J306" s="11" t="s">
        <v>1118</v>
      </c>
      <c r="K306" s="11"/>
      <c r="L306" s="18">
        <v>0.71</v>
      </c>
      <c r="M306" s="18">
        <v>1</v>
      </c>
      <c r="N306" s="18"/>
      <c r="O306" s="19">
        <v>315</v>
      </c>
      <c r="P306" s="13" t="s">
        <v>1125</v>
      </c>
      <c r="Q306" s="11" t="s">
        <v>1126</v>
      </c>
      <c r="R306" s="11" t="s">
        <v>1126</v>
      </c>
      <c r="S306" s="14">
        <v>1</v>
      </c>
      <c r="T306" s="14" t="s">
        <v>740</v>
      </c>
      <c r="U306" s="14"/>
      <c r="V306" s="8" t="s">
        <v>1102</v>
      </c>
      <c r="W306" s="39"/>
      <c r="X306" s="15"/>
      <c r="Y306" s="15"/>
      <c r="Z306" s="15"/>
      <c r="AA306" s="15"/>
      <c r="AB306" s="15"/>
      <c r="AC306" s="15"/>
      <c r="AD306" s="15">
        <f t="shared" si="46"/>
        <v>0</v>
      </c>
      <c r="AE306" s="15">
        <v>441000000</v>
      </c>
      <c r="AF306" s="15"/>
      <c r="AG306" s="15"/>
      <c r="AH306" s="15"/>
      <c r="AI306" s="15"/>
      <c r="AJ306" s="15"/>
      <c r="AK306" s="15">
        <v>1029000001</v>
      </c>
      <c r="AL306" s="15">
        <f t="shared" si="47"/>
        <v>1470000001</v>
      </c>
      <c r="AM306" s="15">
        <v>325542700</v>
      </c>
      <c r="AN306" s="15"/>
      <c r="AO306" s="15"/>
      <c r="AP306" s="15"/>
      <c r="AQ306" s="15"/>
      <c r="AR306" s="15"/>
      <c r="AS306" s="15">
        <v>1029000001</v>
      </c>
      <c r="AT306" s="15">
        <f t="shared" si="41"/>
        <v>1354542701</v>
      </c>
      <c r="AU306" s="15">
        <v>293961600</v>
      </c>
      <c r="AV306" s="15"/>
      <c r="AW306" s="15"/>
      <c r="AX306" s="15"/>
      <c r="AY306" s="15"/>
      <c r="AZ306" s="15"/>
      <c r="BA306" s="15">
        <v>731038400</v>
      </c>
      <c r="BB306" s="15">
        <f t="shared" si="42"/>
        <v>1025000000</v>
      </c>
      <c r="BC306" s="15">
        <v>200000000</v>
      </c>
      <c r="BD306" s="15">
        <v>100000000</v>
      </c>
      <c r="BE306" s="15"/>
      <c r="BF306" s="15"/>
      <c r="BG306" s="15"/>
      <c r="BH306" s="15"/>
      <c r="BI306" s="15"/>
      <c r="BJ306" s="15">
        <f t="shared" si="43"/>
        <v>300000000</v>
      </c>
      <c r="BK306" s="15">
        <f t="shared" si="48"/>
        <v>1260504300</v>
      </c>
      <c r="BL306" s="15">
        <f t="shared" si="48"/>
        <v>100000000</v>
      </c>
      <c r="BM306" s="15">
        <f t="shared" si="48"/>
        <v>0</v>
      </c>
      <c r="BN306" s="15">
        <f t="shared" si="48"/>
        <v>0</v>
      </c>
      <c r="BO306" s="15">
        <f t="shared" si="48"/>
        <v>0</v>
      </c>
      <c r="BP306" s="15">
        <f t="shared" si="48"/>
        <v>0</v>
      </c>
      <c r="BQ306" s="15">
        <f t="shared" si="48"/>
        <v>2789038402</v>
      </c>
      <c r="BR306" s="15">
        <f t="shared" si="44"/>
        <v>4149542702</v>
      </c>
    </row>
    <row r="307" spans="1:70" ht="105" hidden="1" x14ac:dyDescent="0.25">
      <c r="A307" s="1">
        <v>303</v>
      </c>
      <c r="B307" s="102" t="s">
        <v>997</v>
      </c>
      <c r="C307" s="7">
        <v>45</v>
      </c>
      <c r="D307" s="8" t="s">
        <v>548</v>
      </c>
      <c r="E307" s="9" t="s">
        <v>1095</v>
      </c>
      <c r="F307" s="8" t="s">
        <v>1096</v>
      </c>
      <c r="G307" s="7">
        <v>1000</v>
      </c>
      <c r="H307" s="11" t="s">
        <v>551</v>
      </c>
      <c r="I307" s="11" t="s">
        <v>1118</v>
      </c>
      <c r="J307" s="11" t="s">
        <v>1118</v>
      </c>
      <c r="K307" s="11"/>
      <c r="L307" s="18">
        <v>0.71</v>
      </c>
      <c r="M307" s="18">
        <v>1</v>
      </c>
      <c r="N307" s="18"/>
      <c r="O307" s="19">
        <v>316</v>
      </c>
      <c r="P307" s="13" t="s">
        <v>1127</v>
      </c>
      <c r="Q307" s="11" t="s">
        <v>1128</v>
      </c>
      <c r="R307" s="11" t="s">
        <v>1128</v>
      </c>
      <c r="S307" s="14">
        <v>0</v>
      </c>
      <c r="T307" s="14">
        <v>1</v>
      </c>
      <c r="U307" s="14"/>
      <c r="V307" s="8" t="s">
        <v>1102</v>
      </c>
      <c r="W307" s="39"/>
      <c r="X307" s="15"/>
      <c r="Y307" s="15"/>
      <c r="Z307" s="15"/>
      <c r="AA307" s="15"/>
      <c r="AB307" s="15"/>
      <c r="AC307" s="15"/>
      <c r="AD307" s="15">
        <f t="shared" si="46"/>
        <v>0</v>
      </c>
      <c r="AE307" s="15"/>
      <c r="AF307" s="15"/>
      <c r="AG307" s="15"/>
      <c r="AH307" s="15"/>
      <c r="AI307" s="15"/>
      <c r="AJ307" s="15"/>
      <c r="AK307" s="15">
        <v>315000000</v>
      </c>
      <c r="AL307" s="15">
        <f t="shared" si="47"/>
        <v>315000000</v>
      </c>
      <c r="AM307" s="15">
        <v>325542700</v>
      </c>
      <c r="AN307" s="15"/>
      <c r="AO307" s="15"/>
      <c r="AP307" s="15"/>
      <c r="AQ307" s="15"/>
      <c r="AR307" s="15"/>
      <c r="AS307" s="15">
        <v>1314400000</v>
      </c>
      <c r="AT307" s="15">
        <f t="shared" si="41"/>
        <v>1639942700</v>
      </c>
      <c r="AU307" s="15">
        <v>135600000</v>
      </c>
      <c r="AV307" s="15"/>
      <c r="AW307" s="15"/>
      <c r="AX307" s="15"/>
      <c r="AY307" s="15"/>
      <c r="AZ307" s="15"/>
      <c r="BA307" s="15">
        <v>239400000</v>
      </c>
      <c r="BB307" s="15">
        <f t="shared" si="42"/>
        <v>375000000</v>
      </c>
      <c r="BC307" s="15">
        <v>160000000</v>
      </c>
      <c r="BD307" s="15"/>
      <c r="BE307" s="15"/>
      <c r="BF307" s="15"/>
      <c r="BG307" s="15"/>
      <c r="BH307" s="15"/>
      <c r="BI307" s="15"/>
      <c r="BJ307" s="15">
        <f t="shared" si="43"/>
        <v>160000000</v>
      </c>
      <c r="BK307" s="15">
        <f t="shared" si="48"/>
        <v>621142700</v>
      </c>
      <c r="BL307" s="15">
        <f t="shared" si="48"/>
        <v>0</v>
      </c>
      <c r="BM307" s="15">
        <f t="shared" si="48"/>
        <v>0</v>
      </c>
      <c r="BN307" s="15">
        <f t="shared" si="48"/>
        <v>0</v>
      </c>
      <c r="BO307" s="15">
        <f t="shared" si="48"/>
        <v>0</v>
      </c>
      <c r="BP307" s="15">
        <f t="shared" si="48"/>
        <v>0</v>
      </c>
      <c r="BQ307" s="15">
        <f t="shared" si="48"/>
        <v>1868800000</v>
      </c>
      <c r="BR307" s="15">
        <f t="shared" si="44"/>
        <v>2489942700</v>
      </c>
    </row>
    <row r="308" spans="1:70" ht="120" hidden="1" x14ac:dyDescent="0.25">
      <c r="A308" s="1">
        <v>304</v>
      </c>
      <c r="B308" s="102" t="s">
        <v>997</v>
      </c>
      <c r="C308" s="7">
        <v>45</v>
      </c>
      <c r="D308" s="8" t="s">
        <v>548</v>
      </c>
      <c r="E308" s="9" t="s">
        <v>1095</v>
      </c>
      <c r="F308" s="8" t="s">
        <v>1096</v>
      </c>
      <c r="G308" s="7">
        <v>1000</v>
      </c>
      <c r="H308" s="11" t="s">
        <v>551</v>
      </c>
      <c r="I308" s="11" t="s">
        <v>1118</v>
      </c>
      <c r="J308" s="11" t="s">
        <v>1118</v>
      </c>
      <c r="K308" s="11"/>
      <c r="L308" s="18">
        <v>0.71</v>
      </c>
      <c r="M308" s="18">
        <v>1</v>
      </c>
      <c r="N308" s="18"/>
      <c r="O308" s="19">
        <v>317</v>
      </c>
      <c r="P308" s="13" t="s">
        <v>1129</v>
      </c>
      <c r="Q308" s="11" t="s">
        <v>1130</v>
      </c>
      <c r="R308" s="11" t="s">
        <v>1130</v>
      </c>
      <c r="S308" s="20">
        <v>1</v>
      </c>
      <c r="T308" s="20">
        <v>1</v>
      </c>
      <c r="U308" s="20"/>
      <c r="V308" s="8" t="s">
        <v>1102</v>
      </c>
      <c r="W308" s="39">
        <v>7654220131</v>
      </c>
      <c r="X308" s="15">
        <v>19136249267</v>
      </c>
      <c r="Y308" s="15"/>
      <c r="Z308" s="15"/>
      <c r="AA308" s="15"/>
      <c r="AB308" s="15">
        <v>5419592232</v>
      </c>
      <c r="AC308" s="15"/>
      <c r="AD308" s="15">
        <f t="shared" si="46"/>
        <v>32210061630</v>
      </c>
      <c r="AE308" s="15"/>
      <c r="AF308" s="15">
        <v>1438428714</v>
      </c>
      <c r="AG308" s="15"/>
      <c r="AH308" s="15"/>
      <c r="AI308" s="15"/>
      <c r="AJ308" s="15"/>
      <c r="AK308" s="15">
        <v>2400000000</v>
      </c>
      <c r="AL308" s="15">
        <f t="shared" si="47"/>
        <v>3838428714</v>
      </c>
      <c r="AM308" s="15">
        <v>325542700</v>
      </c>
      <c r="AN308" s="15">
        <v>1143353829</v>
      </c>
      <c r="AO308" s="15"/>
      <c r="AP308" s="15"/>
      <c r="AQ308" s="15"/>
      <c r="AR308" s="15"/>
      <c r="AS308" s="15">
        <v>2400000000</v>
      </c>
      <c r="AT308" s="15">
        <f t="shared" si="41"/>
        <v>3868896529</v>
      </c>
      <c r="AU308" s="15"/>
      <c r="AV308" s="15">
        <v>1237683515</v>
      </c>
      <c r="AW308" s="15"/>
      <c r="AX308" s="15"/>
      <c r="AY308" s="15"/>
      <c r="AZ308" s="15"/>
      <c r="BA308" s="15">
        <v>2400000000</v>
      </c>
      <c r="BB308" s="15">
        <f t="shared" si="42"/>
        <v>3637683515</v>
      </c>
      <c r="BC308" s="15"/>
      <c r="BD308" s="15">
        <v>1500000000</v>
      </c>
      <c r="BE308" s="15"/>
      <c r="BF308" s="15"/>
      <c r="BG308" s="15"/>
      <c r="BH308" s="15"/>
      <c r="BI308" s="15"/>
      <c r="BJ308" s="15">
        <f t="shared" si="43"/>
        <v>1500000000</v>
      </c>
      <c r="BK308" s="15">
        <f t="shared" si="48"/>
        <v>7979762831</v>
      </c>
      <c r="BL308" s="15">
        <f t="shared" si="48"/>
        <v>24455715325</v>
      </c>
      <c r="BM308" s="15">
        <f t="shared" si="48"/>
        <v>0</v>
      </c>
      <c r="BN308" s="15">
        <f t="shared" si="48"/>
        <v>0</v>
      </c>
      <c r="BO308" s="15">
        <f t="shared" si="48"/>
        <v>0</v>
      </c>
      <c r="BP308" s="15">
        <f t="shared" si="48"/>
        <v>5419592232</v>
      </c>
      <c r="BQ308" s="15">
        <f t="shared" si="48"/>
        <v>7200000000</v>
      </c>
      <c r="BR308" s="15">
        <f t="shared" si="44"/>
        <v>45055070388</v>
      </c>
    </row>
    <row r="309" spans="1:70" ht="90" hidden="1" x14ac:dyDescent="0.25">
      <c r="A309" s="1">
        <v>305</v>
      </c>
      <c r="B309" s="102" t="s">
        <v>997</v>
      </c>
      <c r="C309" s="7" t="s">
        <v>998</v>
      </c>
      <c r="D309" s="8" t="s">
        <v>999</v>
      </c>
      <c r="E309" s="9" t="s">
        <v>1131</v>
      </c>
      <c r="F309" s="8" t="s">
        <v>1132</v>
      </c>
      <c r="G309" s="10" t="s">
        <v>728</v>
      </c>
      <c r="H309" s="11" t="s">
        <v>729</v>
      </c>
      <c r="I309" s="11" t="s">
        <v>1133</v>
      </c>
      <c r="J309" s="11" t="s">
        <v>1133</v>
      </c>
      <c r="K309" s="11"/>
      <c r="L309" s="7" t="s">
        <v>1134</v>
      </c>
      <c r="M309" s="7" t="s">
        <v>1135</v>
      </c>
      <c r="N309" s="7"/>
      <c r="O309" s="12">
        <v>318</v>
      </c>
      <c r="P309" s="13" t="s">
        <v>1136</v>
      </c>
      <c r="Q309" s="11" t="s">
        <v>1137</v>
      </c>
      <c r="R309" s="11" t="s">
        <v>1137</v>
      </c>
      <c r="S309" s="14">
        <v>2</v>
      </c>
      <c r="T309" s="14" t="s">
        <v>1138</v>
      </c>
      <c r="U309" s="14"/>
      <c r="V309" s="8" t="s">
        <v>1006</v>
      </c>
      <c r="W309" s="39">
        <v>190200000</v>
      </c>
      <c r="X309" s="15"/>
      <c r="Y309" s="15"/>
      <c r="Z309" s="15"/>
      <c r="AA309" s="15"/>
      <c r="AB309" s="15"/>
      <c r="AC309" s="15"/>
      <c r="AD309" s="15">
        <f t="shared" si="46"/>
        <v>190200000</v>
      </c>
      <c r="AE309" s="15">
        <v>70000000</v>
      </c>
      <c r="AF309" s="15"/>
      <c r="AG309" s="15"/>
      <c r="AH309" s="15"/>
      <c r="AI309" s="15"/>
      <c r="AJ309" s="15"/>
      <c r="AK309" s="15">
        <v>150000000</v>
      </c>
      <c r="AL309" s="15">
        <f t="shared" si="47"/>
        <v>220000000</v>
      </c>
      <c r="AM309" s="15">
        <v>325542700</v>
      </c>
      <c r="AN309" s="15"/>
      <c r="AO309" s="15"/>
      <c r="AP309" s="15"/>
      <c r="AQ309" s="15"/>
      <c r="AR309" s="15"/>
      <c r="AS309" s="15"/>
      <c r="AT309" s="15">
        <f t="shared" si="41"/>
        <v>325542700</v>
      </c>
      <c r="AU309" s="15">
        <v>500000000</v>
      </c>
      <c r="AV309" s="15"/>
      <c r="AW309" s="15"/>
      <c r="AX309" s="15"/>
      <c r="AY309" s="15"/>
      <c r="AZ309" s="15"/>
      <c r="BA309" s="15"/>
      <c r="BB309" s="15">
        <f t="shared" si="42"/>
        <v>500000000</v>
      </c>
      <c r="BC309" s="15">
        <v>500000000</v>
      </c>
      <c r="BD309" s="15"/>
      <c r="BE309" s="15"/>
      <c r="BF309" s="15"/>
      <c r="BG309" s="15"/>
      <c r="BH309" s="15"/>
      <c r="BI309" s="15"/>
      <c r="BJ309" s="15">
        <f t="shared" si="43"/>
        <v>500000000</v>
      </c>
      <c r="BK309" s="15">
        <f t="shared" si="48"/>
        <v>1585742700</v>
      </c>
      <c r="BL309" s="15">
        <f t="shared" si="48"/>
        <v>0</v>
      </c>
      <c r="BM309" s="15">
        <f t="shared" si="48"/>
        <v>0</v>
      </c>
      <c r="BN309" s="15">
        <f t="shared" si="48"/>
        <v>0</v>
      </c>
      <c r="BO309" s="15">
        <f t="shared" si="48"/>
        <v>0</v>
      </c>
      <c r="BP309" s="15">
        <f t="shared" si="48"/>
        <v>0</v>
      </c>
      <c r="BQ309" s="15">
        <f t="shared" si="48"/>
        <v>150000000</v>
      </c>
      <c r="BR309" s="15">
        <f t="shared" si="44"/>
        <v>1735742700</v>
      </c>
    </row>
    <row r="310" spans="1:70" ht="90" hidden="1" x14ac:dyDescent="0.25">
      <c r="A310" s="1">
        <v>306</v>
      </c>
      <c r="B310" s="80" t="s">
        <v>997</v>
      </c>
      <c r="C310" s="7" t="s">
        <v>998</v>
      </c>
      <c r="D310" s="8" t="s">
        <v>999</v>
      </c>
      <c r="E310" s="9" t="s">
        <v>1131</v>
      </c>
      <c r="F310" s="8" t="s">
        <v>1132</v>
      </c>
      <c r="G310" s="10" t="s">
        <v>728</v>
      </c>
      <c r="H310" s="11" t="s">
        <v>729</v>
      </c>
      <c r="I310" s="11" t="s">
        <v>1133</v>
      </c>
      <c r="J310" s="11" t="s">
        <v>1133</v>
      </c>
      <c r="K310" s="11"/>
      <c r="L310" s="7" t="s">
        <v>1134</v>
      </c>
      <c r="M310" s="7" t="s">
        <v>1135</v>
      </c>
      <c r="N310" s="7"/>
      <c r="O310" s="12">
        <v>319</v>
      </c>
      <c r="P310" s="13" t="s">
        <v>1139</v>
      </c>
      <c r="Q310" s="11" t="s">
        <v>1140</v>
      </c>
      <c r="R310" s="11" t="s">
        <v>1140</v>
      </c>
      <c r="S310" s="14">
        <v>0</v>
      </c>
      <c r="T310" s="14">
        <v>1</v>
      </c>
      <c r="U310" s="14"/>
      <c r="V310" s="8" t="s">
        <v>1006</v>
      </c>
      <c r="W310" s="39">
        <v>249864884</v>
      </c>
      <c r="X310" s="15"/>
      <c r="Y310" s="15"/>
      <c r="Z310" s="15"/>
      <c r="AA310" s="15"/>
      <c r="AB310" s="15"/>
      <c r="AC310" s="15"/>
      <c r="AD310" s="15">
        <f t="shared" si="46"/>
        <v>249864884</v>
      </c>
      <c r="AE310" s="15">
        <v>100000000</v>
      </c>
      <c r="AF310" s="15"/>
      <c r="AG310" s="15"/>
      <c r="AH310" s="15"/>
      <c r="AI310" s="15"/>
      <c r="AJ310" s="15"/>
      <c r="AK310" s="15"/>
      <c r="AL310" s="15">
        <f t="shared" si="47"/>
        <v>100000000</v>
      </c>
      <c r="AM310" s="15">
        <v>325542700</v>
      </c>
      <c r="AN310" s="15"/>
      <c r="AO310" s="15"/>
      <c r="AP310" s="15"/>
      <c r="AQ310" s="15"/>
      <c r="AR310" s="15"/>
      <c r="AS310" s="15"/>
      <c r="AT310" s="15">
        <f t="shared" si="41"/>
        <v>325542700</v>
      </c>
      <c r="AU310" s="15">
        <v>450000000</v>
      </c>
      <c r="AV310" s="15"/>
      <c r="AW310" s="15"/>
      <c r="AX310" s="15"/>
      <c r="AY310" s="15"/>
      <c r="AZ310" s="15"/>
      <c r="BA310" s="15"/>
      <c r="BB310" s="15">
        <f t="shared" si="42"/>
        <v>450000000</v>
      </c>
      <c r="BC310" s="15">
        <v>450000000</v>
      </c>
      <c r="BD310" s="15"/>
      <c r="BE310" s="15"/>
      <c r="BF310" s="15"/>
      <c r="BG310" s="15"/>
      <c r="BH310" s="15"/>
      <c r="BI310" s="15"/>
      <c r="BJ310" s="15">
        <f t="shared" si="43"/>
        <v>450000000</v>
      </c>
      <c r="BK310" s="15">
        <f t="shared" si="48"/>
        <v>1575407584</v>
      </c>
      <c r="BL310" s="15">
        <f t="shared" si="48"/>
        <v>0</v>
      </c>
      <c r="BM310" s="15">
        <f t="shared" si="48"/>
        <v>0</v>
      </c>
      <c r="BN310" s="15">
        <f t="shared" si="48"/>
        <v>0</v>
      </c>
      <c r="BO310" s="15">
        <f t="shared" si="48"/>
        <v>0</v>
      </c>
      <c r="BP310" s="15">
        <f t="shared" si="48"/>
        <v>0</v>
      </c>
      <c r="BQ310" s="15">
        <f t="shared" si="48"/>
        <v>0</v>
      </c>
      <c r="BR310" s="15">
        <f t="shared" si="44"/>
        <v>1575407584</v>
      </c>
    </row>
    <row r="311" spans="1:70" ht="180" hidden="1" x14ac:dyDescent="0.25">
      <c r="A311" s="1">
        <v>307</v>
      </c>
      <c r="B311" s="80" t="s">
        <v>997</v>
      </c>
      <c r="C311" s="7" t="s">
        <v>402</v>
      </c>
      <c r="D311" s="8" t="s">
        <v>403</v>
      </c>
      <c r="E311" s="9" t="s">
        <v>404</v>
      </c>
      <c r="F311" s="8" t="s">
        <v>405</v>
      </c>
      <c r="G311" s="10" t="s">
        <v>406</v>
      </c>
      <c r="H311" s="11" t="s">
        <v>407</v>
      </c>
      <c r="I311" s="11" t="s">
        <v>1133</v>
      </c>
      <c r="J311" s="11" t="s">
        <v>1133</v>
      </c>
      <c r="K311" s="11"/>
      <c r="L311" s="7" t="s">
        <v>1134</v>
      </c>
      <c r="M311" s="7" t="s">
        <v>1141</v>
      </c>
      <c r="N311" s="7"/>
      <c r="O311" s="12">
        <v>320</v>
      </c>
      <c r="P311" s="13" t="s">
        <v>1142</v>
      </c>
      <c r="Q311" s="8" t="s">
        <v>1143</v>
      </c>
      <c r="R311" s="8" t="s">
        <v>1143</v>
      </c>
      <c r="S311" s="14">
        <v>0</v>
      </c>
      <c r="T311" s="14">
        <v>100</v>
      </c>
      <c r="U311" s="14"/>
      <c r="V311" s="11" t="s">
        <v>677</v>
      </c>
      <c r="W311" s="39"/>
      <c r="X311" s="15"/>
      <c r="Y311" s="15">
        <v>3450000000</v>
      </c>
      <c r="Z311" s="15"/>
      <c r="AA311" s="15"/>
      <c r="AB311" s="15"/>
      <c r="AC311" s="15"/>
      <c r="AD311" s="15">
        <f t="shared" si="46"/>
        <v>3450000000</v>
      </c>
      <c r="AE311" s="15"/>
      <c r="AF311" s="15"/>
      <c r="AG311" s="15">
        <v>2000000000</v>
      </c>
      <c r="AH311" s="15"/>
      <c r="AI311" s="15"/>
      <c r="AJ311" s="15"/>
      <c r="AK311" s="15"/>
      <c r="AL311" s="15">
        <f t="shared" si="47"/>
        <v>2000000000</v>
      </c>
      <c r="AM311" s="15">
        <v>325542700</v>
      </c>
      <c r="AN311" s="15"/>
      <c r="AO311" s="15"/>
      <c r="AP311" s="15"/>
      <c r="AQ311" s="15"/>
      <c r="AR311" s="15"/>
      <c r="AS311" s="15"/>
      <c r="AT311" s="15">
        <f t="shared" si="41"/>
        <v>325542700</v>
      </c>
      <c r="AU311" s="15">
        <v>500000000</v>
      </c>
      <c r="AV311" s="15"/>
      <c r="AW311" s="15"/>
      <c r="AX311" s="15"/>
      <c r="AY311" s="15"/>
      <c r="AZ311" s="15"/>
      <c r="BA311" s="15"/>
      <c r="BB311" s="15">
        <f t="shared" si="42"/>
        <v>500000000</v>
      </c>
      <c r="BC311" s="15">
        <v>973346541</v>
      </c>
      <c r="BD311" s="15"/>
      <c r="BE311" s="15"/>
      <c r="BF311" s="15"/>
      <c r="BG311" s="15"/>
      <c r="BH311" s="15"/>
      <c r="BI311" s="15"/>
      <c r="BJ311" s="15">
        <f t="shared" si="43"/>
        <v>973346541</v>
      </c>
      <c r="BK311" s="15">
        <f t="shared" si="48"/>
        <v>1798889241</v>
      </c>
      <c r="BL311" s="15">
        <f t="shared" si="48"/>
        <v>0</v>
      </c>
      <c r="BM311" s="15">
        <f t="shared" si="48"/>
        <v>5450000000</v>
      </c>
      <c r="BN311" s="15">
        <f t="shared" si="48"/>
        <v>0</v>
      </c>
      <c r="BO311" s="15">
        <f t="shared" si="48"/>
        <v>0</v>
      </c>
      <c r="BP311" s="15">
        <f t="shared" si="48"/>
        <v>0</v>
      </c>
      <c r="BQ311" s="15">
        <f t="shared" si="48"/>
        <v>0</v>
      </c>
      <c r="BR311" s="15">
        <f t="shared" si="44"/>
        <v>7248889241</v>
      </c>
    </row>
    <row r="312" spans="1:70" ht="90" hidden="1" x14ac:dyDescent="0.25">
      <c r="A312" s="1">
        <v>308</v>
      </c>
      <c r="B312" s="85" t="s">
        <v>997</v>
      </c>
      <c r="C312" s="7" t="s">
        <v>998</v>
      </c>
      <c r="D312" s="8" t="s">
        <v>999</v>
      </c>
      <c r="E312" s="9" t="s">
        <v>1144</v>
      </c>
      <c r="F312" s="8" t="s">
        <v>1145</v>
      </c>
      <c r="G312" s="10" t="s">
        <v>728</v>
      </c>
      <c r="H312" s="11" t="s">
        <v>729</v>
      </c>
      <c r="I312" s="11" t="s">
        <v>1146</v>
      </c>
      <c r="J312" s="11" t="s">
        <v>1146</v>
      </c>
      <c r="K312" s="11"/>
      <c r="L312" s="7">
        <v>34000</v>
      </c>
      <c r="M312" s="7">
        <v>44000</v>
      </c>
      <c r="N312" s="7"/>
      <c r="O312" s="12">
        <v>321</v>
      </c>
      <c r="P312" s="13" t="s">
        <v>1147</v>
      </c>
      <c r="Q312" s="11" t="s">
        <v>1148</v>
      </c>
      <c r="R312" s="11" t="s">
        <v>1148</v>
      </c>
      <c r="S312" s="14">
        <v>20</v>
      </c>
      <c r="T312" s="14">
        <v>30</v>
      </c>
      <c r="U312" s="14"/>
      <c r="V312" s="8" t="s">
        <v>1006</v>
      </c>
      <c r="W312" s="39">
        <v>8000000</v>
      </c>
      <c r="X312" s="15"/>
      <c r="Y312" s="15"/>
      <c r="Z312" s="15"/>
      <c r="AA312" s="15"/>
      <c r="AB312" s="15"/>
      <c r="AC312" s="15"/>
      <c r="AD312" s="15">
        <f t="shared" si="46"/>
        <v>8000000</v>
      </c>
      <c r="AE312" s="15">
        <v>150000000</v>
      </c>
      <c r="AF312" s="15"/>
      <c r="AG312" s="15"/>
      <c r="AH312" s="15"/>
      <c r="AI312" s="15"/>
      <c r="AJ312" s="15"/>
      <c r="AK312" s="15"/>
      <c r="AL312" s="15">
        <f t="shared" si="47"/>
        <v>150000000</v>
      </c>
      <c r="AM312" s="15">
        <v>325542700</v>
      </c>
      <c r="AN312" s="15"/>
      <c r="AO312" s="15"/>
      <c r="AP312" s="15"/>
      <c r="AQ312" s="15"/>
      <c r="AR312" s="15"/>
      <c r="AS312" s="15"/>
      <c r="AT312" s="15">
        <f t="shared" si="41"/>
        <v>325542700</v>
      </c>
      <c r="AU312" s="15">
        <v>450000000</v>
      </c>
      <c r="AV312" s="15"/>
      <c r="AW312" s="15"/>
      <c r="AX312" s="15"/>
      <c r="AY312" s="15"/>
      <c r="AZ312" s="15"/>
      <c r="BA312" s="15"/>
      <c r="BB312" s="15">
        <f t="shared" si="42"/>
        <v>450000000</v>
      </c>
      <c r="BC312" s="15">
        <v>450000000</v>
      </c>
      <c r="BD312" s="15"/>
      <c r="BE312" s="15"/>
      <c r="BF312" s="15"/>
      <c r="BG312" s="15"/>
      <c r="BH312" s="15"/>
      <c r="BI312" s="15"/>
      <c r="BJ312" s="15">
        <f t="shared" si="43"/>
        <v>450000000</v>
      </c>
      <c r="BK312" s="15">
        <f t="shared" si="48"/>
        <v>1383542700</v>
      </c>
      <c r="BL312" s="15">
        <f t="shared" si="48"/>
        <v>0</v>
      </c>
      <c r="BM312" s="15">
        <f t="shared" si="48"/>
        <v>0</v>
      </c>
      <c r="BN312" s="15">
        <f t="shared" si="48"/>
        <v>0</v>
      </c>
      <c r="BO312" s="15">
        <f t="shared" si="48"/>
        <v>0</v>
      </c>
      <c r="BP312" s="15">
        <f t="shared" si="48"/>
        <v>0</v>
      </c>
      <c r="BQ312" s="15">
        <f t="shared" si="48"/>
        <v>0</v>
      </c>
      <c r="BR312" s="15">
        <f t="shared" si="44"/>
        <v>1383542700</v>
      </c>
    </row>
    <row r="313" spans="1:70" ht="120" hidden="1" x14ac:dyDescent="0.25">
      <c r="A313" s="1">
        <v>309</v>
      </c>
      <c r="B313" s="80" t="s">
        <v>997</v>
      </c>
      <c r="C313" s="7" t="s">
        <v>998</v>
      </c>
      <c r="D313" s="8" t="s">
        <v>999</v>
      </c>
      <c r="E313" s="9" t="s">
        <v>1144</v>
      </c>
      <c r="F313" s="8" t="s">
        <v>1145</v>
      </c>
      <c r="G313" s="10" t="s">
        <v>728</v>
      </c>
      <c r="H313" s="11" t="s">
        <v>729</v>
      </c>
      <c r="I313" s="11" t="s">
        <v>1146</v>
      </c>
      <c r="J313" s="11" t="s">
        <v>1146</v>
      </c>
      <c r="K313" s="11"/>
      <c r="L313" s="7">
        <v>34000</v>
      </c>
      <c r="M313" s="7">
        <v>44000</v>
      </c>
      <c r="N313" s="7"/>
      <c r="O313" s="12">
        <v>322</v>
      </c>
      <c r="P313" s="13" t="s">
        <v>1149</v>
      </c>
      <c r="Q313" s="11" t="s">
        <v>1150</v>
      </c>
      <c r="R313" s="11" t="s">
        <v>1150</v>
      </c>
      <c r="S313" s="14">
        <v>0</v>
      </c>
      <c r="T313" s="14">
        <v>20</v>
      </c>
      <c r="U313" s="14"/>
      <c r="V313" s="8" t="s">
        <v>1006</v>
      </c>
      <c r="W313" s="39">
        <v>110383135</v>
      </c>
      <c r="X313" s="15"/>
      <c r="Y313" s="15"/>
      <c r="Z313" s="15"/>
      <c r="AA313" s="15"/>
      <c r="AB313" s="15"/>
      <c r="AC313" s="15"/>
      <c r="AD313" s="15">
        <f t="shared" si="46"/>
        <v>110383135</v>
      </c>
      <c r="AE313" s="15"/>
      <c r="AF313" s="15"/>
      <c r="AG313" s="15"/>
      <c r="AH313" s="15"/>
      <c r="AI313" s="15"/>
      <c r="AJ313" s="15"/>
      <c r="AK313" s="15"/>
      <c r="AL313" s="15">
        <f t="shared" si="47"/>
        <v>0</v>
      </c>
      <c r="AM313" s="15">
        <v>325542700</v>
      </c>
      <c r="AN313" s="15"/>
      <c r="AO313" s="15"/>
      <c r="AP313" s="15"/>
      <c r="AQ313" s="15"/>
      <c r="AR313" s="15"/>
      <c r="AS313" s="15"/>
      <c r="AT313" s="15">
        <f t="shared" si="41"/>
        <v>325542700</v>
      </c>
      <c r="AU313" s="15">
        <v>450000000</v>
      </c>
      <c r="AV313" s="15"/>
      <c r="AW313" s="15"/>
      <c r="AX313" s="15"/>
      <c r="AY313" s="15"/>
      <c r="AZ313" s="15"/>
      <c r="BA313" s="15"/>
      <c r="BB313" s="15">
        <f t="shared" si="42"/>
        <v>450000000</v>
      </c>
      <c r="BC313" s="15">
        <v>450000000</v>
      </c>
      <c r="BD313" s="15"/>
      <c r="BE313" s="15"/>
      <c r="BF313" s="15"/>
      <c r="BG313" s="15"/>
      <c r="BH313" s="15"/>
      <c r="BI313" s="15"/>
      <c r="BJ313" s="15">
        <f t="shared" si="43"/>
        <v>450000000</v>
      </c>
      <c r="BK313" s="15">
        <f t="shared" si="48"/>
        <v>1335925835</v>
      </c>
      <c r="BL313" s="15">
        <f t="shared" si="48"/>
        <v>0</v>
      </c>
      <c r="BM313" s="15">
        <f t="shared" si="48"/>
        <v>0</v>
      </c>
      <c r="BN313" s="15">
        <f t="shared" si="48"/>
        <v>0</v>
      </c>
      <c r="BO313" s="15">
        <f t="shared" si="48"/>
        <v>0</v>
      </c>
      <c r="BP313" s="15">
        <f t="shared" si="48"/>
        <v>0</v>
      </c>
      <c r="BQ313" s="15">
        <f t="shared" si="48"/>
        <v>0</v>
      </c>
      <c r="BR313" s="15">
        <f t="shared" si="44"/>
        <v>1335925835</v>
      </c>
    </row>
    <row r="314" spans="1:70" ht="105" hidden="1" x14ac:dyDescent="0.25">
      <c r="A314" s="1">
        <v>310</v>
      </c>
      <c r="B314" s="80" t="s">
        <v>997</v>
      </c>
      <c r="C314" s="7" t="s">
        <v>47</v>
      </c>
      <c r="D314" s="8" t="s">
        <v>48</v>
      </c>
      <c r="E314" s="9" t="s">
        <v>1151</v>
      </c>
      <c r="F314" s="8" t="s">
        <v>1152</v>
      </c>
      <c r="G314" s="7">
        <v>1500</v>
      </c>
      <c r="H314" s="11" t="s">
        <v>51</v>
      </c>
      <c r="I314" s="11" t="s">
        <v>1146</v>
      </c>
      <c r="J314" s="11" t="s">
        <v>1146</v>
      </c>
      <c r="K314" s="11"/>
      <c r="L314" s="7">
        <v>34000</v>
      </c>
      <c r="M314" s="7">
        <v>44000</v>
      </c>
      <c r="N314" s="7"/>
      <c r="O314" s="12">
        <v>323</v>
      </c>
      <c r="P314" s="13" t="s">
        <v>1153</v>
      </c>
      <c r="Q314" s="11" t="s">
        <v>1154</v>
      </c>
      <c r="R314" s="11" t="s">
        <v>1154</v>
      </c>
      <c r="S314" s="20">
        <v>0</v>
      </c>
      <c r="T314" s="20">
        <v>1</v>
      </c>
      <c r="U314" s="20"/>
      <c r="V314" s="8" t="s">
        <v>1155</v>
      </c>
      <c r="W314" s="39"/>
      <c r="X314" s="15"/>
      <c r="Y314" s="15"/>
      <c r="Z314" s="15"/>
      <c r="AA314" s="15"/>
      <c r="AB314" s="15"/>
      <c r="AC314" s="15"/>
      <c r="AD314" s="15">
        <f t="shared" si="46"/>
        <v>0</v>
      </c>
      <c r="AE314" s="15">
        <v>14718465</v>
      </c>
      <c r="AF314" s="15"/>
      <c r="AG314" s="15"/>
      <c r="AH314" s="15"/>
      <c r="AI314" s="15"/>
      <c r="AJ314" s="15"/>
      <c r="AK314" s="15"/>
      <c r="AL314" s="15">
        <f t="shared" si="47"/>
        <v>14718465</v>
      </c>
      <c r="AM314" s="15">
        <v>325542700</v>
      </c>
      <c r="AN314" s="15"/>
      <c r="AO314" s="15"/>
      <c r="AP314" s="15"/>
      <c r="AQ314" s="15"/>
      <c r="AR314" s="15"/>
      <c r="AS314" s="15"/>
      <c r="AT314" s="15">
        <f t="shared" si="41"/>
        <v>325542700</v>
      </c>
      <c r="AU314" s="15">
        <v>32500000</v>
      </c>
      <c r="AV314" s="15"/>
      <c r="AW314" s="15"/>
      <c r="AX314" s="15"/>
      <c r="AY314" s="15"/>
      <c r="AZ314" s="15"/>
      <c r="BA314" s="15"/>
      <c r="BB314" s="15">
        <f t="shared" si="42"/>
        <v>32500000</v>
      </c>
      <c r="BC314" s="15">
        <v>30000000</v>
      </c>
      <c r="BD314" s="15"/>
      <c r="BE314" s="15"/>
      <c r="BF314" s="15"/>
      <c r="BG314" s="15"/>
      <c r="BH314" s="15"/>
      <c r="BI314" s="15"/>
      <c r="BJ314" s="15">
        <f t="shared" si="43"/>
        <v>30000000</v>
      </c>
      <c r="BK314" s="15">
        <f t="shared" si="48"/>
        <v>402761165</v>
      </c>
      <c r="BL314" s="15">
        <f t="shared" si="48"/>
        <v>0</v>
      </c>
      <c r="BM314" s="15">
        <f t="shared" si="48"/>
        <v>0</v>
      </c>
      <c r="BN314" s="15">
        <f t="shared" si="48"/>
        <v>0</v>
      </c>
      <c r="BO314" s="15">
        <f t="shared" si="48"/>
        <v>0</v>
      </c>
      <c r="BP314" s="15">
        <f t="shared" si="48"/>
        <v>0</v>
      </c>
      <c r="BQ314" s="15">
        <f t="shared" si="48"/>
        <v>0</v>
      </c>
      <c r="BR314" s="15">
        <f t="shared" si="44"/>
        <v>402761165</v>
      </c>
    </row>
    <row r="315" spans="1:70" ht="90" hidden="1" x14ac:dyDescent="0.25">
      <c r="A315" s="1">
        <v>311</v>
      </c>
      <c r="B315" s="80" t="s">
        <v>997</v>
      </c>
      <c r="C315" s="7" t="s">
        <v>998</v>
      </c>
      <c r="D315" s="8" t="s">
        <v>999</v>
      </c>
      <c r="E315" s="9" t="s">
        <v>1156</v>
      </c>
      <c r="F315" s="8" t="s">
        <v>1157</v>
      </c>
      <c r="G315" s="10" t="s">
        <v>728</v>
      </c>
      <c r="H315" s="11" t="s">
        <v>729</v>
      </c>
      <c r="I315" s="11" t="s">
        <v>1158</v>
      </c>
      <c r="J315" s="11" t="s">
        <v>1158</v>
      </c>
      <c r="K315" s="11"/>
      <c r="L315" s="7" t="s">
        <v>72</v>
      </c>
      <c r="M315" s="18">
        <v>1</v>
      </c>
      <c r="N315" s="18"/>
      <c r="O315" s="19">
        <v>324</v>
      </c>
      <c r="P315" s="13" t="s">
        <v>1159</v>
      </c>
      <c r="Q315" s="11" t="s">
        <v>1160</v>
      </c>
      <c r="R315" s="11" t="s">
        <v>1160</v>
      </c>
      <c r="S315" s="14">
        <v>1</v>
      </c>
      <c r="T315" s="14">
        <v>1</v>
      </c>
      <c r="U315" s="14"/>
      <c r="V315" s="8" t="s">
        <v>1006</v>
      </c>
      <c r="W315" s="39">
        <v>88300000</v>
      </c>
      <c r="X315" s="15"/>
      <c r="Y315" s="15"/>
      <c r="Z315" s="15"/>
      <c r="AA315" s="15"/>
      <c r="AB315" s="15"/>
      <c r="AC315" s="15"/>
      <c r="AD315" s="15">
        <f t="shared" si="46"/>
        <v>88300000</v>
      </c>
      <c r="AE315" s="15">
        <v>50000000</v>
      </c>
      <c r="AF315" s="15"/>
      <c r="AG315" s="15"/>
      <c r="AH315" s="15"/>
      <c r="AI315" s="15"/>
      <c r="AJ315" s="15"/>
      <c r="AK315" s="15">
        <v>11700000</v>
      </c>
      <c r="AL315" s="15">
        <f t="shared" si="47"/>
        <v>61700000</v>
      </c>
      <c r="AM315" s="15">
        <v>325542700</v>
      </c>
      <c r="AN315" s="15"/>
      <c r="AO315" s="15"/>
      <c r="AP315" s="15"/>
      <c r="AQ315" s="15"/>
      <c r="AR315" s="15"/>
      <c r="AS315" s="15"/>
      <c r="AT315" s="15">
        <f t="shared" si="41"/>
        <v>325542700</v>
      </c>
      <c r="AU315" s="15">
        <v>200000000</v>
      </c>
      <c r="AV315" s="15"/>
      <c r="AW315" s="15"/>
      <c r="AX315" s="15"/>
      <c r="AY315" s="15"/>
      <c r="AZ315" s="15"/>
      <c r="BA315" s="15"/>
      <c r="BB315" s="15">
        <f t="shared" si="42"/>
        <v>200000000</v>
      </c>
      <c r="BC315" s="15">
        <v>250000000</v>
      </c>
      <c r="BD315" s="15"/>
      <c r="BE315" s="15"/>
      <c r="BF315" s="15"/>
      <c r="BG315" s="15"/>
      <c r="BH315" s="15"/>
      <c r="BI315" s="15"/>
      <c r="BJ315" s="15">
        <f t="shared" si="43"/>
        <v>250000000</v>
      </c>
      <c r="BK315" s="15">
        <f t="shared" si="48"/>
        <v>913842700</v>
      </c>
      <c r="BL315" s="15">
        <f t="shared" si="48"/>
        <v>0</v>
      </c>
      <c r="BM315" s="15">
        <f t="shared" si="48"/>
        <v>0</v>
      </c>
      <c r="BN315" s="15">
        <f t="shared" si="48"/>
        <v>0</v>
      </c>
      <c r="BO315" s="15">
        <f t="shared" si="48"/>
        <v>0</v>
      </c>
      <c r="BP315" s="15">
        <f t="shared" si="48"/>
        <v>0</v>
      </c>
      <c r="BQ315" s="15">
        <f t="shared" si="48"/>
        <v>11700000</v>
      </c>
      <c r="BR315" s="15">
        <f t="shared" si="44"/>
        <v>925542700</v>
      </c>
    </row>
    <row r="316" spans="1:70" ht="75" hidden="1" x14ac:dyDescent="0.25">
      <c r="A316" s="1">
        <v>312</v>
      </c>
      <c r="B316" s="80" t="s">
        <v>997</v>
      </c>
      <c r="C316" s="7" t="s">
        <v>998</v>
      </c>
      <c r="D316" s="8" t="s">
        <v>999</v>
      </c>
      <c r="E316" s="9" t="s">
        <v>1156</v>
      </c>
      <c r="F316" s="8" t="s">
        <v>1157</v>
      </c>
      <c r="G316" s="10" t="s">
        <v>728</v>
      </c>
      <c r="H316" s="11" t="s">
        <v>729</v>
      </c>
      <c r="I316" s="11" t="s">
        <v>1161</v>
      </c>
      <c r="J316" s="11" t="s">
        <v>1161</v>
      </c>
      <c r="K316" s="11"/>
      <c r="L316" s="7">
        <v>11957</v>
      </c>
      <c r="M316" s="7">
        <v>10957</v>
      </c>
      <c r="N316" s="7"/>
      <c r="O316" s="12">
        <v>325</v>
      </c>
      <c r="P316" s="13" t="s">
        <v>1162</v>
      </c>
      <c r="Q316" s="11" t="s">
        <v>1163</v>
      </c>
      <c r="R316" s="11" t="s">
        <v>1163</v>
      </c>
      <c r="S316" s="14">
        <v>0</v>
      </c>
      <c r="T316" s="14">
        <v>500</v>
      </c>
      <c r="U316" s="14"/>
      <c r="V316" s="8" t="s">
        <v>1006</v>
      </c>
      <c r="W316" s="39">
        <v>230000000</v>
      </c>
      <c r="X316" s="15"/>
      <c r="Y316" s="15"/>
      <c r="Z316" s="15"/>
      <c r="AA316" s="15"/>
      <c r="AB316" s="15"/>
      <c r="AC316" s="15"/>
      <c r="AD316" s="15">
        <f t="shared" si="46"/>
        <v>230000000</v>
      </c>
      <c r="AE316" s="15">
        <v>1000000000</v>
      </c>
      <c r="AF316" s="15"/>
      <c r="AG316" s="15"/>
      <c r="AH316" s="15"/>
      <c r="AI316" s="15"/>
      <c r="AJ316" s="15"/>
      <c r="AK316" s="15"/>
      <c r="AL316" s="15">
        <f t="shared" si="47"/>
        <v>1000000000</v>
      </c>
      <c r="AM316" s="15">
        <v>325542700</v>
      </c>
      <c r="AN316" s="15"/>
      <c r="AO316" s="15"/>
      <c r="AP316" s="15"/>
      <c r="AQ316" s="15"/>
      <c r="AR316" s="15"/>
      <c r="AS316" s="15"/>
      <c r="AT316" s="15">
        <f t="shared" si="41"/>
        <v>325542700</v>
      </c>
      <c r="AU316" s="15">
        <f>3200000000-268800000</f>
        <v>2931200000</v>
      </c>
      <c r="AV316" s="15"/>
      <c r="AW316" s="15"/>
      <c r="AX316" s="15"/>
      <c r="AY316" s="15"/>
      <c r="AZ316" s="15"/>
      <c r="BA316" s="15">
        <v>1405835328</v>
      </c>
      <c r="BB316" s="15">
        <f t="shared" si="42"/>
        <v>4337035328</v>
      </c>
      <c r="BC316" s="15">
        <v>3500000000</v>
      </c>
      <c r="BD316" s="15"/>
      <c r="BE316" s="15"/>
      <c r="BF316" s="15"/>
      <c r="BG316" s="15"/>
      <c r="BH316" s="15"/>
      <c r="BI316" s="15"/>
      <c r="BJ316" s="15">
        <f t="shared" si="43"/>
        <v>3500000000</v>
      </c>
      <c r="BK316" s="15">
        <f t="shared" si="48"/>
        <v>7986742700</v>
      </c>
      <c r="BL316" s="15">
        <f t="shared" si="48"/>
        <v>0</v>
      </c>
      <c r="BM316" s="15">
        <f t="shared" si="48"/>
        <v>0</v>
      </c>
      <c r="BN316" s="15">
        <f t="shared" si="48"/>
        <v>0</v>
      </c>
      <c r="BO316" s="15">
        <f t="shared" si="48"/>
        <v>0</v>
      </c>
      <c r="BP316" s="15">
        <f t="shared" si="48"/>
        <v>0</v>
      </c>
      <c r="BQ316" s="15">
        <f t="shared" si="48"/>
        <v>1405835328</v>
      </c>
      <c r="BR316" s="15">
        <f t="shared" si="44"/>
        <v>9392578028</v>
      </c>
    </row>
    <row r="317" spans="1:70" ht="90" hidden="1" x14ac:dyDescent="0.25">
      <c r="A317" s="1">
        <v>313</v>
      </c>
      <c r="B317" s="80" t="s">
        <v>997</v>
      </c>
      <c r="C317" s="7" t="s">
        <v>998</v>
      </c>
      <c r="D317" s="8" t="s">
        <v>999</v>
      </c>
      <c r="E317" s="9" t="s">
        <v>1156</v>
      </c>
      <c r="F317" s="8" t="s">
        <v>1157</v>
      </c>
      <c r="G317" s="10" t="s">
        <v>728</v>
      </c>
      <c r="H317" s="11" t="s">
        <v>729</v>
      </c>
      <c r="I317" s="11" t="s">
        <v>1161</v>
      </c>
      <c r="J317" s="11" t="s">
        <v>1161</v>
      </c>
      <c r="K317" s="11"/>
      <c r="L317" s="7">
        <v>11957</v>
      </c>
      <c r="M317" s="7">
        <v>10957</v>
      </c>
      <c r="N317" s="7"/>
      <c r="O317" s="12">
        <v>326</v>
      </c>
      <c r="P317" s="13" t="s">
        <v>1164</v>
      </c>
      <c r="Q317" s="11" t="s">
        <v>1165</v>
      </c>
      <c r="R317" s="11" t="s">
        <v>1165</v>
      </c>
      <c r="S317" s="14">
        <v>4</v>
      </c>
      <c r="T317" s="14">
        <v>4</v>
      </c>
      <c r="U317" s="14"/>
      <c r="V317" s="8" t="s">
        <v>1006</v>
      </c>
      <c r="W317" s="39">
        <v>229700000</v>
      </c>
      <c r="X317" s="15"/>
      <c r="Y317" s="15"/>
      <c r="Z317" s="15"/>
      <c r="AA317" s="15"/>
      <c r="AB317" s="15"/>
      <c r="AC317" s="15"/>
      <c r="AD317" s="15">
        <f t="shared" si="46"/>
        <v>229700000</v>
      </c>
      <c r="AE317" s="15">
        <v>100000000</v>
      </c>
      <c r="AF317" s="15"/>
      <c r="AG317" s="15"/>
      <c r="AH317" s="15"/>
      <c r="AI317" s="15"/>
      <c r="AJ317" s="15"/>
      <c r="AK317" s="15"/>
      <c r="AL317" s="15">
        <f t="shared" si="47"/>
        <v>100000000</v>
      </c>
      <c r="AM317" s="15">
        <v>325542700</v>
      </c>
      <c r="AN317" s="15"/>
      <c r="AO317" s="15"/>
      <c r="AP317" s="15"/>
      <c r="AQ317" s="15"/>
      <c r="AR317" s="15"/>
      <c r="AS317" s="15">
        <v>200000000</v>
      </c>
      <c r="AT317" s="15">
        <f t="shared" si="41"/>
        <v>525542700</v>
      </c>
      <c r="AU317" s="15">
        <v>350000000</v>
      </c>
      <c r="AV317" s="15"/>
      <c r="AW317" s="15"/>
      <c r="AX317" s="15"/>
      <c r="AY317" s="15"/>
      <c r="AZ317" s="15"/>
      <c r="BA317" s="15">
        <v>63146929</v>
      </c>
      <c r="BB317" s="15">
        <f t="shared" si="42"/>
        <v>413146929</v>
      </c>
      <c r="BC317" s="15">
        <v>400000000</v>
      </c>
      <c r="BD317" s="15"/>
      <c r="BE317" s="15"/>
      <c r="BF317" s="15"/>
      <c r="BG317" s="15"/>
      <c r="BH317" s="15"/>
      <c r="BI317" s="15"/>
      <c r="BJ317" s="15">
        <f t="shared" si="43"/>
        <v>400000000</v>
      </c>
      <c r="BK317" s="15">
        <f t="shared" si="48"/>
        <v>1405242700</v>
      </c>
      <c r="BL317" s="15">
        <f t="shared" si="48"/>
        <v>0</v>
      </c>
      <c r="BM317" s="15">
        <f t="shared" si="48"/>
        <v>0</v>
      </c>
      <c r="BN317" s="15">
        <f t="shared" si="48"/>
        <v>0</v>
      </c>
      <c r="BO317" s="15">
        <f t="shared" si="48"/>
        <v>0</v>
      </c>
      <c r="BP317" s="15">
        <f t="shared" si="48"/>
        <v>0</v>
      </c>
      <c r="BQ317" s="15">
        <f t="shared" si="48"/>
        <v>263146929</v>
      </c>
      <c r="BR317" s="15">
        <f t="shared" si="44"/>
        <v>1668389629</v>
      </c>
    </row>
    <row r="318" spans="1:70" ht="75" hidden="1" x14ac:dyDescent="0.25">
      <c r="A318" s="1">
        <v>314</v>
      </c>
      <c r="B318" s="85" t="s">
        <v>997</v>
      </c>
      <c r="C318" s="7" t="s">
        <v>998</v>
      </c>
      <c r="D318" s="8" t="s">
        <v>999</v>
      </c>
      <c r="E318" s="9" t="s">
        <v>1000</v>
      </c>
      <c r="F318" s="8" t="s">
        <v>1001</v>
      </c>
      <c r="G318" s="10" t="s">
        <v>728</v>
      </c>
      <c r="H318" s="11" t="s">
        <v>729</v>
      </c>
      <c r="I318" s="11" t="s">
        <v>1161</v>
      </c>
      <c r="J318" s="11" t="s">
        <v>1161</v>
      </c>
      <c r="K318" s="11"/>
      <c r="L318" s="7">
        <v>11957</v>
      </c>
      <c r="M318" s="7">
        <v>10957</v>
      </c>
      <c r="N318" s="7"/>
      <c r="O318" s="12">
        <v>327</v>
      </c>
      <c r="P318" s="13" t="s">
        <v>1166</v>
      </c>
      <c r="Q318" s="11" t="s">
        <v>1167</v>
      </c>
      <c r="R318" s="11" t="s">
        <v>1167</v>
      </c>
      <c r="S318" s="14" t="s">
        <v>72</v>
      </c>
      <c r="T318" s="14">
        <v>100</v>
      </c>
      <c r="U318" s="14"/>
      <c r="V318" s="8" t="s">
        <v>1006</v>
      </c>
      <c r="W318" s="39">
        <v>100000000</v>
      </c>
      <c r="X318" s="15"/>
      <c r="Y318" s="15"/>
      <c r="Z318" s="15"/>
      <c r="AA318" s="15"/>
      <c r="AB318" s="15"/>
      <c r="AC318" s="15"/>
      <c r="AD318" s="15">
        <f t="shared" si="46"/>
        <v>100000000</v>
      </c>
      <c r="AE318" s="15"/>
      <c r="AF318" s="15"/>
      <c r="AG318" s="15"/>
      <c r="AH318" s="15"/>
      <c r="AI318" s="15"/>
      <c r="AJ318" s="15"/>
      <c r="AK318" s="15"/>
      <c r="AL318" s="15">
        <f t="shared" si="47"/>
        <v>0</v>
      </c>
      <c r="AM318" s="15">
        <v>325542700</v>
      </c>
      <c r="AN318" s="15"/>
      <c r="AO318" s="15"/>
      <c r="AP318" s="15"/>
      <c r="AQ318" s="15"/>
      <c r="AR318" s="15"/>
      <c r="AS318" s="15">
        <v>320000000</v>
      </c>
      <c r="AT318" s="15">
        <f t="shared" si="41"/>
        <v>645542700</v>
      </c>
      <c r="AU318" s="15">
        <v>500000000</v>
      </c>
      <c r="AV318" s="15"/>
      <c r="AW318" s="15"/>
      <c r="AX318" s="15"/>
      <c r="AY318" s="15"/>
      <c r="AZ318" s="15"/>
      <c r="BA318" s="15">
        <v>150000000</v>
      </c>
      <c r="BB318" s="15">
        <f t="shared" si="42"/>
        <v>650000000</v>
      </c>
      <c r="BC318" s="15">
        <v>500000000</v>
      </c>
      <c r="BD318" s="15"/>
      <c r="BE318" s="15"/>
      <c r="BF318" s="15"/>
      <c r="BG318" s="15"/>
      <c r="BH318" s="15"/>
      <c r="BI318" s="15"/>
      <c r="BJ318" s="15">
        <f t="shared" si="43"/>
        <v>500000000</v>
      </c>
      <c r="BK318" s="15">
        <f t="shared" si="48"/>
        <v>1425542700</v>
      </c>
      <c r="BL318" s="15">
        <f t="shared" si="48"/>
        <v>0</v>
      </c>
      <c r="BM318" s="15">
        <f t="shared" si="48"/>
        <v>0</v>
      </c>
      <c r="BN318" s="15">
        <f t="shared" si="48"/>
        <v>0</v>
      </c>
      <c r="BO318" s="15">
        <f t="shared" si="48"/>
        <v>0</v>
      </c>
      <c r="BP318" s="15">
        <f t="shared" si="48"/>
        <v>0</v>
      </c>
      <c r="BQ318" s="15">
        <f t="shared" si="48"/>
        <v>470000000</v>
      </c>
      <c r="BR318" s="15">
        <f t="shared" si="44"/>
        <v>1895542700</v>
      </c>
    </row>
    <row r="319" spans="1:70" ht="90" hidden="1" x14ac:dyDescent="0.25">
      <c r="A319" s="1">
        <v>315</v>
      </c>
      <c r="B319" s="85" t="s">
        <v>997</v>
      </c>
      <c r="C319" s="7" t="s">
        <v>708</v>
      </c>
      <c r="D319" s="8" t="s">
        <v>709</v>
      </c>
      <c r="E319" s="9" t="s">
        <v>854</v>
      </c>
      <c r="F319" s="8" t="s">
        <v>855</v>
      </c>
      <c r="G319" s="7">
        <v>1900</v>
      </c>
      <c r="H319" s="11" t="s">
        <v>712</v>
      </c>
      <c r="I319" s="11" t="s">
        <v>1161</v>
      </c>
      <c r="J319" s="11" t="s">
        <v>1161</v>
      </c>
      <c r="K319" s="11"/>
      <c r="L319" s="7">
        <v>11957</v>
      </c>
      <c r="M319" s="7">
        <v>10957</v>
      </c>
      <c r="N319" s="7"/>
      <c r="O319" s="12">
        <v>328</v>
      </c>
      <c r="P319" s="13" t="s">
        <v>1168</v>
      </c>
      <c r="Q319" s="8" t="s">
        <v>1169</v>
      </c>
      <c r="R319" s="8" t="s">
        <v>1169</v>
      </c>
      <c r="S319" s="14">
        <v>59</v>
      </c>
      <c r="T319" s="14" t="s">
        <v>1170</v>
      </c>
      <c r="U319" s="31"/>
      <c r="V319" s="8" t="s">
        <v>717</v>
      </c>
      <c r="W319" s="39">
        <v>30000000</v>
      </c>
      <c r="X319" s="15"/>
      <c r="Y319" s="15"/>
      <c r="Z319" s="15"/>
      <c r="AA319" s="15"/>
      <c r="AB319" s="15"/>
      <c r="AC319" s="15"/>
      <c r="AD319" s="15">
        <f t="shared" si="46"/>
        <v>30000000</v>
      </c>
      <c r="AE319" s="15">
        <v>100000000</v>
      </c>
      <c r="AF319" s="15">
        <v>2054336821</v>
      </c>
      <c r="AG319" s="15"/>
      <c r="AH319" s="15"/>
      <c r="AI319" s="15"/>
      <c r="AJ319" s="15"/>
      <c r="AK319" s="15">
        <v>880430066</v>
      </c>
      <c r="AL319" s="15">
        <f t="shared" si="47"/>
        <v>3034766887</v>
      </c>
      <c r="AM319" s="15">
        <v>325542700</v>
      </c>
      <c r="AN319" s="15">
        <v>700000000</v>
      </c>
      <c r="AO319" s="15"/>
      <c r="AP319" s="15"/>
      <c r="AQ319" s="15"/>
      <c r="AR319" s="15"/>
      <c r="AS319" s="15">
        <v>300000000</v>
      </c>
      <c r="AT319" s="15">
        <f t="shared" si="41"/>
        <v>1325542700</v>
      </c>
      <c r="AU319" s="15">
        <v>63600000</v>
      </c>
      <c r="AV319" s="15">
        <v>700000000</v>
      </c>
      <c r="AW319" s="15"/>
      <c r="AX319" s="15"/>
      <c r="AY319" s="15"/>
      <c r="AZ319" s="15"/>
      <c r="BA319" s="15">
        <v>300000000</v>
      </c>
      <c r="BB319" s="15">
        <f t="shared" si="42"/>
        <v>1063600000</v>
      </c>
      <c r="BC319" s="15">
        <v>70000000</v>
      </c>
      <c r="BD319" s="15">
        <v>700000000</v>
      </c>
      <c r="BE319" s="15"/>
      <c r="BF319" s="15"/>
      <c r="BG319" s="15"/>
      <c r="BH319" s="15"/>
      <c r="BI319" s="15"/>
      <c r="BJ319" s="15">
        <f t="shared" si="43"/>
        <v>770000000</v>
      </c>
      <c r="BK319" s="15">
        <f t="shared" si="48"/>
        <v>589142700</v>
      </c>
      <c r="BL319" s="15">
        <f t="shared" si="48"/>
        <v>4154336821</v>
      </c>
      <c r="BM319" s="15">
        <f t="shared" si="48"/>
        <v>0</v>
      </c>
      <c r="BN319" s="15">
        <f t="shared" si="48"/>
        <v>0</v>
      </c>
      <c r="BO319" s="15">
        <f t="shared" si="48"/>
        <v>0</v>
      </c>
      <c r="BP319" s="15">
        <f t="shared" si="48"/>
        <v>0</v>
      </c>
      <c r="BQ319" s="15">
        <f t="shared" si="48"/>
        <v>1480430066</v>
      </c>
      <c r="BR319" s="15">
        <f t="shared" si="44"/>
        <v>6223909587</v>
      </c>
    </row>
    <row r="320" spans="1:70" ht="105" hidden="1" x14ac:dyDescent="0.25">
      <c r="A320" s="1">
        <v>316</v>
      </c>
      <c r="B320" s="85" t="s">
        <v>997</v>
      </c>
      <c r="C320" s="7" t="s">
        <v>763</v>
      </c>
      <c r="D320" s="8" t="s">
        <v>764</v>
      </c>
      <c r="E320" s="9" t="s">
        <v>765</v>
      </c>
      <c r="F320" s="8" t="s">
        <v>766</v>
      </c>
      <c r="G320" s="10" t="s">
        <v>767</v>
      </c>
      <c r="H320" s="11" t="s">
        <v>768</v>
      </c>
      <c r="I320" s="11" t="s">
        <v>1161</v>
      </c>
      <c r="J320" s="11" t="s">
        <v>1161</v>
      </c>
      <c r="K320" s="11"/>
      <c r="L320" s="7">
        <v>11957</v>
      </c>
      <c r="M320" s="7">
        <v>10957</v>
      </c>
      <c r="N320" s="7"/>
      <c r="O320" s="12">
        <v>329</v>
      </c>
      <c r="P320" s="13" t="s">
        <v>1171</v>
      </c>
      <c r="Q320" s="11" t="s">
        <v>1172</v>
      </c>
      <c r="R320" s="11" t="s">
        <v>1172</v>
      </c>
      <c r="S320" s="14">
        <v>150</v>
      </c>
      <c r="T320" s="14" t="s">
        <v>1173</v>
      </c>
      <c r="U320" s="14"/>
      <c r="V320" s="8" t="s">
        <v>771</v>
      </c>
      <c r="W320" s="39"/>
      <c r="X320" s="15"/>
      <c r="Y320" s="15"/>
      <c r="Z320" s="15"/>
      <c r="AA320" s="15"/>
      <c r="AB320" s="15"/>
      <c r="AC320" s="15"/>
      <c r="AD320" s="15">
        <f t="shared" si="46"/>
        <v>0</v>
      </c>
      <c r="AE320" s="15">
        <v>14000000</v>
      </c>
      <c r="AF320" s="15"/>
      <c r="AG320" s="15"/>
      <c r="AH320" s="15"/>
      <c r="AI320" s="15"/>
      <c r="AJ320" s="15"/>
      <c r="AK320" s="15"/>
      <c r="AL320" s="15">
        <f t="shared" si="47"/>
        <v>14000000</v>
      </c>
      <c r="AM320" s="15">
        <v>325542700</v>
      </c>
      <c r="AN320" s="15"/>
      <c r="AO320" s="15"/>
      <c r="AP320" s="15"/>
      <c r="AQ320" s="15"/>
      <c r="AR320" s="15"/>
      <c r="AS320" s="15"/>
      <c r="AT320" s="15">
        <f t="shared" si="41"/>
        <v>325542700</v>
      </c>
      <c r="AU320" s="15">
        <v>16000000</v>
      </c>
      <c r="AV320" s="15"/>
      <c r="AW320" s="15"/>
      <c r="AX320" s="15"/>
      <c r="AY320" s="15"/>
      <c r="AZ320" s="15"/>
      <c r="BA320" s="15"/>
      <c r="BB320" s="15">
        <f t="shared" si="42"/>
        <v>16000000</v>
      </c>
      <c r="BC320" s="15">
        <v>10000000</v>
      </c>
      <c r="BD320" s="15"/>
      <c r="BE320" s="15"/>
      <c r="BF320" s="15"/>
      <c r="BG320" s="15"/>
      <c r="BH320" s="15"/>
      <c r="BI320" s="15"/>
      <c r="BJ320" s="15">
        <f t="shared" si="43"/>
        <v>10000000</v>
      </c>
      <c r="BK320" s="15">
        <f t="shared" si="48"/>
        <v>365542700</v>
      </c>
      <c r="BL320" s="15">
        <f t="shared" si="48"/>
        <v>0</v>
      </c>
      <c r="BM320" s="15">
        <f t="shared" si="48"/>
        <v>0</v>
      </c>
      <c r="BN320" s="15">
        <f t="shared" si="48"/>
        <v>0</v>
      </c>
      <c r="BO320" s="15">
        <f t="shared" si="48"/>
        <v>0</v>
      </c>
      <c r="BP320" s="15">
        <f t="shared" si="48"/>
        <v>0</v>
      </c>
      <c r="BQ320" s="15">
        <f t="shared" si="48"/>
        <v>0</v>
      </c>
      <c r="BR320" s="15">
        <f t="shared" si="44"/>
        <v>365542700</v>
      </c>
    </row>
    <row r="321" spans="1:70" ht="120" hidden="1" x14ac:dyDescent="0.25">
      <c r="A321" s="1">
        <v>317</v>
      </c>
      <c r="B321" s="103" t="s">
        <v>1174</v>
      </c>
      <c r="C321" s="7">
        <v>17</v>
      </c>
      <c r="D321" s="8" t="s">
        <v>662</v>
      </c>
      <c r="E321" s="9" t="s">
        <v>669</v>
      </c>
      <c r="F321" s="8" t="s">
        <v>670</v>
      </c>
      <c r="G321" s="7">
        <v>1100</v>
      </c>
      <c r="H321" s="11" t="s">
        <v>665</v>
      </c>
      <c r="I321" s="11" t="s">
        <v>1175</v>
      </c>
      <c r="J321" s="22" t="s">
        <v>1176</v>
      </c>
      <c r="K321" s="22" t="s">
        <v>1177</v>
      </c>
      <c r="L321" s="7">
        <v>5.88</v>
      </c>
      <c r="M321" s="32">
        <v>6</v>
      </c>
      <c r="N321" s="32"/>
      <c r="O321" s="12">
        <v>330</v>
      </c>
      <c r="P321" s="13" t="s">
        <v>1178</v>
      </c>
      <c r="Q321" s="11" t="s">
        <v>1179</v>
      </c>
      <c r="R321" s="11" t="s">
        <v>1179</v>
      </c>
      <c r="S321" s="31">
        <v>2709</v>
      </c>
      <c r="T321" s="31">
        <v>3000</v>
      </c>
      <c r="U321" s="31"/>
      <c r="V321" s="11" t="s">
        <v>674</v>
      </c>
      <c r="W321" s="39"/>
      <c r="X321" s="15">
        <v>1569921000</v>
      </c>
      <c r="Y321" s="15"/>
      <c r="Z321" s="15"/>
      <c r="AA321" s="15"/>
      <c r="AB321" s="15"/>
      <c r="AC321" s="15"/>
      <c r="AD321" s="15">
        <f t="shared" si="46"/>
        <v>1569921000</v>
      </c>
      <c r="AE321" s="15"/>
      <c r="AF321" s="15">
        <v>1862500000</v>
      </c>
      <c r="AG321" s="15"/>
      <c r="AH321" s="15"/>
      <c r="AI321" s="15"/>
      <c r="AJ321" s="15"/>
      <c r="AK321" s="15">
        <v>138000000</v>
      </c>
      <c r="AL321" s="15">
        <f t="shared" si="47"/>
        <v>2000500000</v>
      </c>
      <c r="AM321" s="15">
        <v>325542700</v>
      </c>
      <c r="AN321" s="15">
        <v>1332500000</v>
      </c>
      <c r="AO321" s="15"/>
      <c r="AP321" s="15"/>
      <c r="AQ321" s="15"/>
      <c r="AR321" s="15"/>
      <c r="AS321" s="15"/>
      <c r="AT321" s="15">
        <f t="shared" si="41"/>
        <v>1658042700</v>
      </c>
      <c r="AU321" s="15">
        <f>1337600000-168000000</f>
        <v>1169600000</v>
      </c>
      <c r="AV321" s="15">
        <v>2625000000</v>
      </c>
      <c r="AW321" s="15"/>
      <c r="AX321" s="15"/>
      <c r="AY321" s="15"/>
      <c r="AZ321" s="15"/>
      <c r="BA321" s="15"/>
      <c r="BB321" s="15">
        <f t="shared" si="42"/>
        <v>3794600000</v>
      </c>
      <c r="BC321" s="15"/>
      <c r="BD321" s="15">
        <v>1577636844</v>
      </c>
      <c r="BE321" s="15"/>
      <c r="BF321" s="15"/>
      <c r="BG321" s="15"/>
      <c r="BH321" s="15"/>
      <c r="BI321" s="15"/>
      <c r="BJ321" s="15">
        <f t="shared" si="43"/>
        <v>1577636844</v>
      </c>
      <c r="BK321" s="15">
        <f t="shared" si="48"/>
        <v>1495142700</v>
      </c>
      <c r="BL321" s="15">
        <f t="shared" si="48"/>
        <v>8967557844</v>
      </c>
      <c r="BM321" s="15">
        <f t="shared" si="48"/>
        <v>0</v>
      </c>
      <c r="BN321" s="15">
        <f t="shared" si="48"/>
        <v>0</v>
      </c>
      <c r="BO321" s="15">
        <f t="shared" si="48"/>
        <v>0</v>
      </c>
      <c r="BP321" s="15">
        <f t="shared" si="48"/>
        <v>0</v>
      </c>
      <c r="BQ321" s="15">
        <f t="shared" si="48"/>
        <v>138000000</v>
      </c>
      <c r="BR321" s="15">
        <f t="shared" si="44"/>
        <v>10600700544</v>
      </c>
    </row>
    <row r="322" spans="1:70" ht="120" hidden="1" x14ac:dyDescent="0.25">
      <c r="A322" s="1">
        <v>318</v>
      </c>
      <c r="B322" s="103" t="s">
        <v>1174</v>
      </c>
      <c r="C322" s="7">
        <v>17</v>
      </c>
      <c r="D322" s="8" t="s">
        <v>662</v>
      </c>
      <c r="E322" s="9" t="s">
        <v>663</v>
      </c>
      <c r="F322" s="8" t="s">
        <v>664</v>
      </c>
      <c r="G322" s="7">
        <v>1100</v>
      </c>
      <c r="H322" s="11" t="s">
        <v>665</v>
      </c>
      <c r="I322" s="11" t="s">
        <v>1175</v>
      </c>
      <c r="J322" s="22" t="s">
        <v>1176</v>
      </c>
      <c r="K322" s="22" t="s">
        <v>1177</v>
      </c>
      <c r="L322" s="7">
        <v>5.88</v>
      </c>
      <c r="M322" s="32">
        <v>6</v>
      </c>
      <c r="N322" s="32"/>
      <c r="O322" s="12">
        <v>331</v>
      </c>
      <c r="P322" s="13" t="s">
        <v>1180</v>
      </c>
      <c r="Q322" s="11" t="s">
        <v>1181</v>
      </c>
      <c r="R322" s="11" t="s">
        <v>1181</v>
      </c>
      <c r="S322" s="14">
        <v>0</v>
      </c>
      <c r="T322" s="14">
        <v>4</v>
      </c>
      <c r="U322" s="14"/>
      <c r="V322" s="11" t="s">
        <v>668</v>
      </c>
      <c r="W322" s="39"/>
      <c r="X322" s="15"/>
      <c r="Y322" s="15"/>
      <c r="Z322" s="15"/>
      <c r="AA322" s="15"/>
      <c r="AB322" s="15"/>
      <c r="AC322" s="15"/>
      <c r="AD322" s="15">
        <f t="shared" si="46"/>
        <v>0</v>
      </c>
      <c r="AE322" s="15"/>
      <c r="AF322" s="15"/>
      <c r="AG322" s="15">
        <v>1850500000</v>
      </c>
      <c r="AH322" s="15"/>
      <c r="AI322" s="15"/>
      <c r="AJ322" s="15"/>
      <c r="AK322" s="15"/>
      <c r="AL322" s="15">
        <f t="shared" si="47"/>
        <v>1850500000</v>
      </c>
      <c r="AM322" s="15">
        <v>325542700</v>
      </c>
      <c r="AN322" s="15"/>
      <c r="AO322" s="15"/>
      <c r="AP322" s="15"/>
      <c r="AQ322" s="15"/>
      <c r="AR322" s="15"/>
      <c r="AS322" s="15"/>
      <c r="AT322" s="15">
        <f t="shared" si="41"/>
        <v>325542700</v>
      </c>
      <c r="AU322" s="15">
        <v>800000000</v>
      </c>
      <c r="AV322" s="15"/>
      <c r="AW322" s="15"/>
      <c r="AX322" s="15"/>
      <c r="AY322" s="15"/>
      <c r="AZ322" s="15"/>
      <c r="BA322" s="15"/>
      <c r="BB322" s="15">
        <f t="shared" si="42"/>
        <v>800000000</v>
      </c>
      <c r="BC322" s="15"/>
      <c r="BD322" s="15"/>
      <c r="BE322" s="15"/>
      <c r="BF322" s="15"/>
      <c r="BG322" s="15"/>
      <c r="BH322" s="15"/>
      <c r="BI322" s="15"/>
      <c r="BJ322" s="15">
        <f t="shared" si="43"/>
        <v>0</v>
      </c>
      <c r="BK322" s="15">
        <f t="shared" si="48"/>
        <v>1125542700</v>
      </c>
      <c r="BL322" s="15">
        <f t="shared" si="48"/>
        <v>0</v>
      </c>
      <c r="BM322" s="15">
        <f t="shared" si="48"/>
        <v>1850500000</v>
      </c>
      <c r="BN322" s="15">
        <f t="shared" si="48"/>
        <v>0</v>
      </c>
      <c r="BO322" s="15">
        <f t="shared" si="48"/>
        <v>0</v>
      </c>
      <c r="BP322" s="15">
        <f t="shared" si="48"/>
        <v>0</v>
      </c>
      <c r="BQ322" s="15">
        <f t="shared" si="48"/>
        <v>0</v>
      </c>
      <c r="BR322" s="15">
        <f t="shared" si="44"/>
        <v>2976042700</v>
      </c>
    </row>
    <row r="323" spans="1:70" ht="150" hidden="1" x14ac:dyDescent="0.25">
      <c r="A323" s="1">
        <v>319</v>
      </c>
      <c r="B323" s="103" t="s">
        <v>1174</v>
      </c>
      <c r="C323" s="7">
        <v>17</v>
      </c>
      <c r="D323" s="8" t="s">
        <v>662</v>
      </c>
      <c r="E323" s="8" t="s">
        <v>663</v>
      </c>
      <c r="F323" s="8" t="s">
        <v>664</v>
      </c>
      <c r="G323" s="8">
        <v>1100</v>
      </c>
      <c r="H323" s="8" t="s">
        <v>665</v>
      </c>
      <c r="I323" s="22" t="s">
        <v>1176</v>
      </c>
      <c r="J323" s="22" t="s">
        <v>1176</v>
      </c>
      <c r="K323" s="22"/>
      <c r="L323" s="7">
        <v>5.88</v>
      </c>
      <c r="M323" s="32">
        <v>6</v>
      </c>
      <c r="N323" s="32"/>
      <c r="O323" s="12">
        <v>450</v>
      </c>
      <c r="P323" s="13"/>
      <c r="Q323" s="104"/>
      <c r="R323" s="46" t="s">
        <v>1182</v>
      </c>
      <c r="S323" s="47">
        <v>802</v>
      </c>
      <c r="T323" s="47" t="s">
        <v>1183</v>
      </c>
      <c r="U323" s="31" t="s">
        <v>1184</v>
      </c>
      <c r="V323" s="11" t="s">
        <v>668</v>
      </c>
      <c r="W323" s="39"/>
      <c r="X323" s="15"/>
      <c r="Y323" s="15"/>
      <c r="Z323" s="15"/>
      <c r="AA323" s="15"/>
      <c r="AB323" s="15"/>
      <c r="AC323" s="15"/>
      <c r="AD323" s="15">
        <f t="shared" si="46"/>
        <v>0</v>
      </c>
      <c r="AE323" s="15"/>
      <c r="AF323" s="15"/>
      <c r="AG323" s="15"/>
      <c r="AH323" s="15"/>
      <c r="AI323" s="15"/>
      <c r="AJ323" s="15"/>
      <c r="AK323" s="15"/>
      <c r="AL323" s="15">
        <f t="shared" si="47"/>
        <v>0</v>
      </c>
      <c r="AM323" s="15">
        <v>325542700</v>
      </c>
      <c r="AN323" s="15"/>
      <c r="AO323" s="15">
        <v>40000000000</v>
      </c>
      <c r="AP323" s="15"/>
      <c r="AQ323" s="15"/>
      <c r="AR323" s="15"/>
      <c r="AS323" s="15"/>
      <c r="AT323" s="15">
        <f t="shared" si="41"/>
        <v>40325542700</v>
      </c>
      <c r="AU323" s="15">
        <v>1000000000</v>
      </c>
      <c r="AV323" s="15"/>
      <c r="AW323" s="15">
        <v>20000000000</v>
      </c>
      <c r="AX323" s="15"/>
      <c r="AY323" s="15"/>
      <c r="AZ323" s="15"/>
      <c r="BA323" s="15"/>
      <c r="BB323" s="15">
        <f t="shared" si="42"/>
        <v>21000000000</v>
      </c>
      <c r="BC323" s="15">
        <v>500000000</v>
      </c>
      <c r="BD323" s="15"/>
      <c r="BE323" s="15"/>
      <c r="BF323" s="15"/>
      <c r="BG323" s="15"/>
      <c r="BH323" s="15"/>
      <c r="BI323" s="15"/>
      <c r="BJ323" s="15">
        <f t="shared" si="43"/>
        <v>500000000</v>
      </c>
      <c r="BK323" s="15">
        <f t="shared" si="48"/>
        <v>1825542700</v>
      </c>
      <c r="BL323" s="15">
        <f t="shared" si="48"/>
        <v>0</v>
      </c>
      <c r="BM323" s="15">
        <f t="shared" si="48"/>
        <v>60000000000</v>
      </c>
      <c r="BN323" s="15">
        <f t="shared" si="48"/>
        <v>0</v>
      </c>
      <c r="BO323" s="15">
        <f t="shared" si="48"/>
        <v>0</v>
      </c>
      <c r="BP323" s="15">
        <f t="shared" si="48"/>
        <v>0</v>
      </c>
      <c r="BQ323" s="15">
        <f t="shared" si="48"/>
        <v>0</v>
      </c>
      <c r="BR323" s="15">
        <f t="shared" si="44"/>
        <v>61825542700</v>
      </c>
    </row>
    <row r="324" spans="1:70" ht="120" hidden="1" x14ac:dyDescent="0.25">
      <c r="A324" s="1">
        <v>320</v>
      </c>
      <c r="B324" s="103" t="s">
        <v>1174</v>
      </c>
      <c r="C324" s="7">
        <v>17</v>
      </c>
      <c r="D324" s="8" t="s">
        <v>662</v>
      </c>
      <c r="E324" s="9" t="s">
        <v>663</v>
      </c>
      <c r="F324" s="8" t="s">
        <v>664</v>
      </c>
      <c r="G324" s="7">
        <v>1100</v>
      </c>
      <c r="H324" s="11" t="s">
        <v>665</v>
      </c>
      <c r="I324" s="11" t="s">
        <v>1175</v>
      </c>
      <c r="J324" s="22" t="s">
        <v>1176</v>
      </c>
      <c r="K324" s="22" t="s">
        <v>1177</v>
      </c>
      <c r="L324" s="7">
        <v>5.88</v>
      </c>
      <c r="M324" s="32">
        <v>6</v>
      </c>
      <c r="N324" s="32"/>
      <c r="O324" s="12">
        <v>332</v>
      </c>
      <c r="P324" s="13" t="s">
        <v>1185</v>
      </c>
      <c r="Q324" s="11" t="s">
        <v>1186</v>
      </c>
      <c r="R324" s="11" t="s">
        <v>1186</v>
      </c>
      <c r="S324" s="14">
        <v>0</v>
      </c>
      <c r="T324" s="20">
        <v>1</v>
      </c>
      <c r="U324" s="20"/>
      <c r="V324" s="11" t="s">
        <v>677</v>
      </c>
      <c r="W324" s="39">
        <v>600000000</v>
      </c>
      <c r="X324" s="15"/>
      <c r="Y324" s="15"/>
      <c r="Z324" s="15"/>
      <c r="AA324" s="15"/>
      <c r="AB324" s="15"/>
      <c r="AC324" s="15"/>
      <c r="AD324" s="15">
        <f t="shared" si="46"/>
        <v>600000000</v>
      </c>
      <c r="AE324" s="15"/>
      <c r="AF324" s="15"/>
      <c r="AG324" s="15">
        <v>3244726700</v>
      </c>
      <c r="AH324" s="15"/>
      <c r="AI324" s="15"/>
      <c r="AJ324" s="15"/>
      <c r="AK324" s="15"/>
      <c r="AL324" s="15">
        <f t="shared" si="47"/>
        <v>3244726700</v>
      </c>
      <c r="AM324" s="15">
        <v>325542700</v>
      </c>
      <c r="AN324" s="15"/>
      <c r="AO324" s="15"/>
      <c r="AP324" s="15"/>
      <c r="AQ324" s="15"/>
      <c r="AR324" s="15"/>
      <c r="AS324" s="15"/>
      <c r="AT324" s="15">
        <f t="shared" ref="AT324:AT369" si="49">SUM(AM324:AS324)</f>
        <v>325542700</v>
      </c>
      <c r="AU324" s="15">
        <v>700000000</v>
      </c>
      <c r="AV324" s="15"/>
      <c r="AW324" s="8"/>
      <c r="AX324" s="15"/>
      <c r="AY324" s="15"/>
      <c r="AZ324" s="15"/>
      <c r="BA324" s="15"/>
      <c r="BB324" s="15">
        <f t="shared" ref="BB324:BB369" si="50">SUM(AU324:BA324)</f>
        <v>700000000</v>
      </c>
      <c r="BC324" s="15"/>
      <c r="BD324" s="15"/>
      <c r="BE324" s="15"/>
      <c r="BF324" s="15"/>
      <c r="BG324" s="15"/>
      <c r="BH324" s="15"/>
      <c r="BI324" s="15"/>
      <c r="BJ324" s="15">
        <f t="shared" ref="BJ324:BJ369" si="51">SUM(BC324:BI324)</f>
        <v>0</v>
      </c>
      <c r="BK324" s="15">
        <f t="shared" si="48"/>
        <v>1625542700</v>
      </c>
      <c r="BL324" s="15">
        <f t="shared" si="48"/>
        <v>0</v>
      </c>
      <c r="BM324" s="15">
        <f t="shared" si="48"/>
        <v>3244726700</v>
      </c>
      <c r="BN324" s="15">
        <f t="shared" si="48"/>
        <v>0</v>
      </c>
      <c r="BO324" s="15">
        <f t="shared" si="48"/>
        <v>0</v>
      </c>
      <c r="BP324" s="15">
        <f t="shared" si="48"/>
        <v>0</v>
      </c>
      <c r="BQ324" s="15">
        <f t="shared" si="48"/>
        <v>0</v>
      </c>
      <c r="BR324" s="15">
        <f t="shared" ref="BR324:BR369" si="52">SUM(BK324:BQ324)</f>
        <v>4870269400</v>
      </c>
    </row>
    <row r="325" spans="1:70" ht="120" hidden="1" x14ac:dyDescent="0.25">
      <c r="A325" s="1">
        <v>321</v>
      </c>
      <c r="B325" s="103" t="s">
        <v>1174</v>
      </c>
      <c r="C325" s="7">
        <v>45</v>
      </c>
      <c r="D325" s="8" t="s">
        <v>548</v>
      </c>
      <c r="E325" s="9" t="s">
        <v>557</v>
      </c>
      <c r="F325" s="8" t="s">
        <v>558</v>
      </c>
      <c r="G325" s="7">
        <v>1000</v>
      </c>
      <c r="H325" s="11" t="s">
        <v>551</v>
      </c>
      <c r="I325" s="11" t="s">
        <v>1175</v>
      </c>
      <c r="J325" s="22" t="s">
        <v>1176</v>
      </c>
      <c r="K325" s="22" t="s">
        <v>1177</v>
      </c>
      <c r="L325" s="7">
        <v>5.88</v>
      </c>
      <c r="M325" s="32">
        <v>6</v>
      </c>
      <c r="N325" s="32"/>
      <c r="O325" s="12">
        <v>333</v>
      </c>
      <c r="P325" s="13" t="s">
        <v>1187</v>
      </c>
      <c r="Q325" s="11" t="s">
        <v>1188</v>
      </c>
      <c r="R325" s="11" t="s">
        <v>1188</v>
      </c>
      <c r="S325" s="14" t="s">
        <v>72</v>
      </c>
      <c r="T325" s="14">
        <v>8</v>
      </c>
      <c r="U325" s="14"/>
      <c r="V325" s="8" t="s">
        <v>1189</v>
      </c>
      <c r="W325" s="39">
        <v>221301666</v>
      </c>
      <c r="X325" s="15"/>
      <c r="Y325" s="15"/>
      <c r="Z325" s="15"/>
      <c r="AA325" s="15"/>
      <c r="AB325" s="15"/>
      <c r="AC325" s="15"/>
      <c r="AD325" s="15">
        <f t="shared" si="46"/>
        <v>221301666</v>
      </c>
      <c r="AE325" s="15">
        <v>295803244</v>
      </c>
      <c r="AF325" s="15"/>
      <c r="AG325" s="15"/>
      <c r="AH325" s="15"/>
      <c r="AI325" s="15"/>
      <c r="AJ325" s="15"/>
      <c r="AK325" s="15"/>
      <c r="AL325" s="15">
        <f t="shared" si="47"/>
        <v>295803244</v>
      </c>
      <c r="AM325" s="15">
        <v>325542700</v>
      </c>
      <c r="AN325" s="15"/>
      <c r="AO325" s="15"/>
      <c r="AP325" s="15"/>
      <c r="AQ325" s="15"/>
      <c r="AR325" s="15"/>
      <c r="AS325" s="15">
        <v>60000000</v>
      </c>
      <c r="AT325" s="15">
        <f t="shared" si="49"/>
        <v>385542700</v>
      </c>
      <c r="AU325" s="105">
        <f>598778872+50000000</f>
        <v>648778872</v>
      </c>
      <c r="AV325" s="15"/>
      <c r="AW325" s="15"/>
      <c r="AX325" s="15"/>
      <c r="AY325" s="15"/>
      <c r="AZ325" s="15"/>
      <c r="BA325" s="15">
        <v>60000000</v>
      </c>
      <c r="BB325" s="15">
        <f t="shared" si="50"/>
        <v>708778872</v>
      </c>
      <c r="BC325" s="15">
        <v>598778871</v>
      </c>
      <c r="BD325" s="15"/>
      <c r="BE325" s="15"/>
      <c r="BF325" s="15"/>
      <c r="BG325" s="15"/>
      <c r="BH325" s="15"/>
      <c r="BI325" s="15"/>
      <c r="BJ325" s="15">
        <f t="shared" si="51"/>
        <v>598778871</v>
      </c>
      <c r="BK325" s="15">
        <f t="shared" si="48"/>
        <v>2090205353</v>
      </c>
      <c r="BL325" s="15">
        <f t="shared" si="48"/>
        <v>0</v>
      </c>
      <c r="BM325" s="15">
        <f t="shared" si="48"/>
        <v>0</v>
      </c>
      <c r="BN325" s="15">
        <f t="shared" si="48"/>
        <v>0</v>
      </c>
      <c r="BO325" s="15">
        <f t="shared" si="48"/>
        <v>0</v>
      </c>
      <c r="BP325" s="15">
        <f t="shared" si="48"/>
        <v>0</v>
      </c>
      <c r="BQ325" s="15">
        <f t="shared" si="48"/>
        <v>120000000</v>
      </c>
      <c r="BR325" s="15">
        <f t="shared" si="52"/>
        <v>2210205353</v>
      </c>
    </row>
    <row r="326" spans="1:70" ht="120" hidden="1" x14ac:dyDescent="0.25">
      <c r="A326" s="1">
        <v>322</v>
      </c>
      <c r="B326" s="103" t="s">
        <v>1174</v>
      </c>
      <c r="C326" s="7" t="s">
        <v>402</v>
      </c>
      <c r="D326" s="8" t="s">
        <v>403</v>
      </c>
      <c r="E326" s="9" t="s">
        <v>404</v>
      </c>
      <c r="F326" s="8" t="s">
        <v>405</v>
      </c>
      <c r="G326" s="10" t="s">
        <v>406</v>
      </c>
      <c r="H326" s="11" t="s">
        <v>407</v>
      </c>
      <c r="I326" s="11" t="s">
        <v>1190</v>
      </c>
      <c r="J326" s="11" t="s">
        <v>1190</v>
      </c>
      <c r="K326" s="11"/>
      <c r="L326" s="7">
        <v>4.9800000000000004</v>
      </c>
      <c r="M326" s="7">
        <v>5.5</v>
      </c>
      <c r="N326" s="7"/>
      <c r="O326" s="12">
        <v>334</v>
      </c>
      <c r="P326" s="13" t="s">
        <v>1191</v>
      </c>
      <c r="Q326" s="11" t="s">
        <v>1192</v>
      </c>
      <c r="R326" s="11" t="s">
        <v>1192</v>
      </c>
      <c r="S326" s="14">
        <v>0</v>
      </c>
      <c r="T326" s="20">
        <v>1</v>
      </c>
      <c r="U326" s="20"/>
      <c r="V326" s="8" t="s">
        <v>100</v>
      </c>
      <c r="W326" s="39"/>
      <c r="X326" s="15"/>
      <c r="Y326" s="15"/>
      <c r="Z326" s="15"/>
      <c r="AA326" s="15"/>
      <c r="AB326" s="15"/>
      <c r="AC326" s="15"/>
      <c r="AD326" s="15">
        <f t="shared" si="46"/>
        <v>0</v>
      </c>
      <c r="AE326" s="15">
        <v>300000000</v>
      </c>
      <c r="AF326" s="15"/>
      <c r="AG326" s="15"/>
      <c r="AH326" s="15"/>
      <c r="AI326" s="15"/>
      <c r="AJ326" s="15"/>
      <c r="AK326" s="15"/>
      <c r="AL326" s="15">
        <f t="shared" si="47"/>
        <v>300000000</v>
      </c>
      <c r="AM326" s="15">
        <v>325542700</v>
      </c>
      <c r="AN326" s="15"/>
      <c r="AO326" s="15"/>
      <c r="AP326" s="15"/>
      <c r="AQ326" s="15"/>
      <c r="AR326" s="15"/>
      <c r="AS326" s="15"/>
      <c r="AT326" s="15">
        <f t="shared" si="49"/>
        <v>325542700</v>
      </c>
      <c r="AU326" s="15">
        <v>950000000</v>
      </c>
      <c r="AV326" s="15"/>
      <c r="AW326" s="15"/>
      <c r="AX326" s="15"/>
      <c r="AY326" s="15"/>
      <c r="AZ326" s="15"/>
      <c r="BA326" s="15"/>
      <c r="BB326" s="15">
        <f t="shared" si="50"/>
        <v>950000000</v>
      </c>
      <c r="BC326" s="15">
        <v>700000000</v>
      </c>
      <c r="BD326" s="15"/>
      <c r="BE326" s="15"/>
      <c r="BF326" s="15"/>
      <c r="BG326" s="15"/>
      <c r="BH326" s="15"/>
      <c r="BI326" s="15"/>
      <c r="BJ326" s="15">
        <f t="shared" si="51"/>
        <v>700000000</v>
      </c>
      <c r="BK326" s="15">
        <f t="shared" si="48"/>
        <v>2275542700</v>
      </c>
      <c r="BL326" s="15">
        <f t="shared" si="48"/>
        <v>0</v>
      </c>
      <c r="BM326" s="15">
        <f t="shared" si="48"/>
        <v>0</v>
      </c>
      <c r="BN326" s="15">
        <f t="shared" si="48"/>
        <v>0</v>
      </c>
      <c r="BO326" s="15">
        <f t="shared" si="48"/>
        <v>0</v>
      </c>
      <c r="BP326" s="15">
        <f t="shared" si="48"/>
        <v>0</v>
      </c>
      <c r="BQ326" s="15">
        <f t="shared" si="48"/>
        <v>0</v>
      </c>
      <c r="BR326" s="15">
        <f t="shared" si="52"/>
        <v>2275542700</v>
      </c>
    </row>
    <row r="327" spans="1:70" ht="120" hidden="1" x14ac:dyDescent="0.25">
      <c r="A327" s="1">
        <v>323</v>
      </c>
      <c r="B327" s="103" t="s">
        <v>1174</v>
      </c>
      <c r="C327" s="7" t="s">
        <v>402</v>
      </c>
      <c r="D327" s="8" t="s">
        <v>403</v>
      </c>
      <c r="E327" s="9" t="s">
        <v>404</v>
      </c>
      <c r="F327" s="8" t="s">
        <v>405</v>
      </c>
      <c r="G327" s="10" t="s">
        <v>406</v>
      </c>
      <c r="H327" s="11" t="s">
        <v>407</v>
      </c>
      <c r="I327" s="11" t="s">
        <v>1190</v>
      </c>
      <c r="J327" s="11" t="s">
        <v>1190</v>
      </c>
      <c r="K327" s="11"/>
      <c r="L327" s="7">
        <v>4.9800000000000004</v>
      </c>
      <c r="M327" s="7">
        <v>5.5</v>
      </c>
      <c r="N327" s="7"/>
      <c r="O327" s="12">
        <v>335</v>
      </c>
      <c r="P327" s="13" t="s">
        <v>1193</v>
      </c>
      <c r="Q327" s="11" t="s">
        <v>1194</v>
      </c>
      <c r="R327" s="11" t="s">
        <v>1194</v>
      </c>
      <c r="S327" s="14">
        <v>0</v>
      </c>
      <c r="T327" s="14">
        <v>7</v>
      </c>
      <c r="U327" s="14"/>
      <c r="V327" s="8" t="s">
        <v>100</v>
      </c>
      <c r="W327" s="39"/>
      <c r="X327" s="15">
        <v>1800000000</v>
      </c>
      <c r="Y327" s="15"/>
      <c r="Z327" s="15"/>
      <c r="AA327" s="15"/>
      <c r="AB327" s="15"/>
      <c r="AC327" s="15"/>
      <c r="AD327" s="15">
        <f t="shared" si="46"/>
        <v>1800000000</v>
      </c>
      <c r="AE327" s="15">
        <v>250000000</v>
      </c>
      <c r="AF327" s="15"/>
      <c r="AG327" s="15"/>
      <c r="AH327" s="15"/>
      <c r="AI327" s="15"/>
      <c r="AJ327" s="15"/>
      <c r="AK327" s="15"/>
      <c r="AL327" s="15">
        <f t="shared" si="47"/>
        <v>250000000</v>
      </c>
      <c r="AM327" s="15">
        <v>325542700</v>
      </c>
      <c r="AN327" s="15"/>
      <c r="AO327" s="15"/>
      <c r="AP327" s="15"/>
      <c r="AQ327" s="15"/>
      <c r="AR327" s="15"/>
      <c r="AS327" s="15"/>
      <c r="AT327" s="15">
        <f t="shared" si="49"/>
        <v>325542700</v>
      </c>
      <c r="AU327" s="15">
        <v>350000000</v>
      </c>
      <c r="AV327" s="15"/>
      <c r="AW327" s="15"/>
      <c r="AX327" s="15"/>
      <c r="AY327" s="15"/>
      <c r="AZ327" s="15"/>
      <c r="BA327" s="15"/>
      <c r="BB327" s="15">
        <f t="shared" si="50"/>
        <v>350000000</v>
      </c>
      <c r="BC327" s="15">
        <v>300000000</v>
      </c>
      <c r="BD327" s="15"/>
      <c r="BE327" s="15"/>
      <c r="BF327" s="15"/>
      <c r="BG327" s="15"/>
      <c r="BH327" s="15"/>
      <c r="BI327" s="15"/>
      <c r="BJ327" s="15">
        <f t="shared" si="51"/>
        <v>300000000</v>
      </c>
      <c r="BK327" s="15">
        <f t="shared" si="48"/>
        <v>1225542700</v>
      </c>
      <c r="BL327" s="15">
        <f t="shared" si="48"/>
        <v>1800000000</v>
      </c>
      <c r="BM327" s="15">
        <f t="shared" si="48"/>
        <v>0</v>
      </c>
      <c r="BN327" s="15">
        <f t="shared" si="48"/>
        <v>0</v>
      </c>
      <c r="BO327" s="15">
        <f t="shared" si="48"/>
        <v>0</v>
      </c>
      <c r="BP327" s="15">
        <f t="shared" si="48"/>
        <v>0</v>
      </c>
      <c r="BQ327" s="15">
        <f t="shared" si="48"/>
        <v>0</v>
      </c>
      <c r="BR327" s="15">
        <f t="shared" si="52"/>
        <v>3025542700</v>
      </c>
    </row>
    <row r="328" spans="1:70" ht="120" hidden="1" x14ac:dyDescent="0.25">
      <c r="A328" s="1">
        <v>324</v>
      </c>
      <c r="B328" s="103" t="s">
        <v>1174</v>
      </c>
      <c r="C328" s="7" t="s">
        <v>402</v>
      </c>
      <c r="D328" s="8" t="s">
        <v>403</v>
      </c>
      <c r="E328" s="9" t="s">
        <v>404</v>
      </c>
      <c r="F328" s="8" t="s">
        <v>405</v>
      </c>
      <c r="G328" s="10" t="s">
        <v>406</v>
      </c>
      <c r="H328" s="11" t="s">
        <v>407</v>
      </c>
      <c r="I328" s="11" t="s">
        <v>1190</v>
      </c>
      <c r="J328" s="11" t="s">
        <v>1190</v>
      </c>
      <c r="K328" s="11"/>
      <c r="L328" s="7">
        <v>4.9800000000000004</v>
      </c>
      <c r="M328" s="7">
        <v>5.5</v>
      </c>
      <c r="N328" s="7"/>
      <c r="O328" s="12">
        <v>336</v>
      </c>
      <c r="P328" s="13" t="s">
        <v>1195</v>
      </c>
      <c r="Q328" s="8" t="s">
        <v>1196</v>
      </c>
      <c r="R328" s="8" t="s">
        <v>1196</v>
      </c>
      <c r="S328" s="14">
        <v>5</v>
      </c>
      <c r="T328" s="14" t="s">
        <v>1197</v>
      </c>
      <c r="U328" s="14"/>
      <c r="V328" s="8" t="s">
        <v>100</v>
      </c>
      <c r="W328" s="39"/>
      <c r="X328" s="15"/>
      <c r="Y328" s="15"/>
      <c r="Z328" s="15"/>
      <c r="AA328" s="15"/>
      <c r="AB328" s="15"/>
      <c r="AC328" s="15"/>
      <c r="AD328" s="15">
        <f t="shared" si="46"/>
        <v>0</v>
      </c>
      <c r="AE328" s="15">
        <v>372000000</v>
      </c>
      <c r="AF328" s="15"/>
      <c r="AG328" s="15"/>
      <c r="AH328" s="15"/>
      <c r="AI328" s="15"/>
      <c r="AJ328" s="15"/>
      <c r="AK328" s="15"/>
      <c r="AL328" s="15">
        <f t="shared" si="47"/>
        <v>372000000</v>
      </c>
      <c r="AM328" s="15">
        <v>325542700</v>
      </c>
      <c r="AN328" s="15"/>
      <c r="AO328" s="15"/>
      <c r="AP328" s="15"/>
      <c r="AQ328" s="15"/>
      <c r="AR328" s="15"/>
      <c r="AS328" s="15"/>
      <c r="AT328" s="15">
        <f t="shared" si="49"/>
        <v>325542700</v>
      </c>
      <c r="AU328" s="15">
        <v>620000000</v>
      </c>
      <c r="AV328" s="15"/>
      <c r="AW328" s="15"/>
      <c r="AX328" s="15"/>
      <c r="AY328" s="15"/>
      <c r="AZ328" s="15"/>
      <c r="BA328" s="15"/>
      <c r="BB328" s="15">
        <f t="shared" si="50"/>
        <v>620000000</v>
      </c>
      <c r="BC328" s="15">
        <v>550000000</v>
      </c>
      <c r="BD328" s="15"/>
      <c r="BE328" s="15"/>
      <c r="BF328" s="15"/>
      <c r="BG328" s="15"/>
      <c r="BH328" s="15"/>
      <c r="BI328" s="15"/>
      <c r="BJ328" s="15">
        <f t="shared" si="51"/>
        <v>550000000</v>
      </c>
      <c r="BK328" s="15">
        <f t="shared" si="48"/>
        <v>1867542700</v>
      </c>
      <c r="BL328" s="15">
        <f t="shared" si="48"/>
        <v>0</v>
      </c>
      <c r="BM328" s="15">
        <f t="shared" si="48"/>
        <v>0</v>
      </c>
      <c r="BN328" s="15">
        <f t="shared" si="48"/>
        <v>0</v>
      </c>
      <c r="BO328" s="15">
        <f t="shared" si="48"/>
        <v>0</v>
      </c>
      <c r="BP328" s="15">
        <f t="shared" si="48"/>
        <v>0</v>
      </c>
      <c r="BQ328" s="15">
        <f t="shared" si="48"/>
        <v>0</v>
      </c>
      <c r="BR328" s="15">
        <f t="shared" si="52"/>
        <v>1867542700</v>
      </c>
    </row>
    <row r="329" spans="1:70" ht="120" hidden="1" x14ac:dyDescent="0.25">
      <c r="A329" s="1">
        <v>325</v>
      </c>
      <c r="B329" s="103" t="s">
        <v>1174</v>
      </c>
      <c r="C329" s="7" t="s">
        <v>402</v>
      </c>
      <c r="D329" s="8" t="s">
        <v>403</v>
      </c>
      <c r="E329" s="9" t="s">
        <v>404</v>
      </c>
      <c r="F329" s="8" t="s">
        <v>405</v>
      </c>
      <c r="G329" s="10" t="s">
        <v>406</v>
      </c>
      <c r="H329" s="11" t="s">
        <v>407</v>
      </c>
      <c r="I329" s="11" t="s">
        <v>1190</v>
      </c>
      <c r="J329" s="11" t="s">
        <v>1190</v>
      </c>
      <c r="K329" s="11"/>
      <c r="L329" s="7">
        <v>4.9800000000000004</v>
      </c>
      <c r="M329" s="7">
        <v>5.5</v>
      </c>
      <c r="N329" s="7"/>
      <c r="O329" s="12">
        <v>337</v>
      </c>
      <c r="P329" s="13" t="s">
        <v>1198</v>
      </c>
      <c r="Q329" s="8" t="s">
        <v>1199</v>
      </c>
      <c r="R329" s="30" t="s">
        <v>1200</v>
      </c>
      <c r="S329" s="14" t="s">
        <v>72</v>
      </c>
      <c r="T329" s="14">
        <v>5</v>
      </c>
      <c r="U329" s="31" t="s">
        <v>1201</v>
      </c>
      <c r="V329" s="8" t="s">
        <v>100</v>
      </c>
      <c r="W329" s="39">
        <v>219600000</v>
      </c>
      <c r="X329" s="15">
        <v>500000000</v>
      </c>
      <c r="Y329" s="15"/>
      <c r="Z329" s="15"/>
      <c r="AA329" s="15"/>
      <c r="AB329" s="15"/>
      <c r="AC329" s="15">
        <v>321859075</v>
      </c>
      <c r="AD329" s="15">
        <f t="shared" si="46"/>
        <v>1041459075</v>
      </c>
      <c r="AE329" s="15">
        <v>800000000</v>
      </c>
      <c r="AF329" s="15"/>
      <c r="AG329" s="15"/>
      <c r="AH329" s="15"/>
      <c r="AI329" s="15"/>
      <c r="AJ329" s="15"/>
      <c r="AK329" s="15"/>
      <c r="AL329" s="15">
        <f t="shared" si="47"/>
        <v>800000000</v>
      </c>
      <c r="AM329" s="15">
        <v>325542700</v>
      </c>
      <c r="AN329" s="15"/>
      <c r="AO329" s="15"/>
      <c r="AP329" s="15"/>
      <c r="AQ329" s="15"/>
      <c r="AR329" s="15"/>
      <c r="AS329" s="15"/>
      <c r="AT329" s="15">
        <f t="shared" si="49"/>
        <v>325542700</v>
      </c>
      <c r="AU329" s="15">
        <v>600000000</v>
      </c>
      <c r="AV329" s="15"/>
      <c r="AW329" s="15"/>
      <c r="AX329" s="15"/>
      <c r="AY329" s="15"/>
      <c r="AZ329" s="15"/>
      <c r="BA329" s="15"/>
      <c r="BB329" s="15">
        <f t="shared" si="50"/>
        <v>600000000</v>
      </c>
      <c r="BC329" s="15">
        <v>600000000</v>
      </c>
      <c r="BD329" s="15"/>
      <c r="BE329" s="15"/>
      <c r="BF329" s="15"/>
      <c r="BG329" s="15"/>
      <c r="BH329" s="15"/>
      <c r="BI329" s="15"/>
      <c r="BJ329" s="15">
        <f t="shared" si="51"/>
        <v>600000000</v>
      </c>
      <c r="BK329" s="15">
        <f t="shared" si="48"/>
        <v>2545142700</v>
      </c>
      <c r="BL329" s="15">
        <f t="shared" si="48"/>
        <v>500000000</v>
      </c>
      <c r="BM329" s="15">
        <f t="shared" si="48"/>
        <v>0</v>
      </c>
      <c r="BN329" s="15">
        <f t="shared" si="48"/>
        <v>0</v>
      </c>
      <c r="BO329" s="15">
        <f t="shared" si="48"/>
        <v>0</v>
      </c>
      <c r="BP329" s="15">
        <f t="shared" si="48"/>
        <v>0</v>
      </c>
      <c r="BQ329" s="15">
        <f t="shared" si="48"/>
        <v>321859075</v>
      </c>
      <c r="BR329" s="15">
        <f t="shared" si="52"/>
        <v>3367001775</v>
      </c>
    </row>
    <row r="330" spans="1:70" ht="120" hidden="1" x14ac:dyDescent="0.25">
      <c r="A330" s="1">
        <v>326</v>
      </c>
      <c r="B330" s="103" t="s">
        <v>1174</v>
      </c>
      <c r="C330" s="7" t="s">
        <v>402</v>
      </c>
      <c r="D330" s="8" t="s">
        <v>403</v>
      </c>
      <c r="E330" s="9" t="s">
        <v>404</v>
      </c>
      <c r="F330" s="8" t="s">
        <v>405</v>
      </c>
      <c r="G330" s="10" t="s">
        <v>406</v>
      </c>
      <c r="H330" s="11" t="s">
        <v>407</v>
      </c>
      <c r="I330" s="11" t="s">
        <v>1190</v>
      </c>
      <c r="J330" s="11" t="s">
        <v>1190</v>
      </c>
      <c r="K330" s="11"/>
      <c r="L330" s="7">
        <v>4.9800000000000004</v>
      </c>
      <c r="M330" s="7">
        <v>5.5</v>
      </c>
      <c r="N330" s="7"/>
      <c r="O330" s="12">
        <v>338</v>
      </c>
      <c r="P330" s="13" t="s">
        <v>1202</v>
      </c>
      <c r="Q330" s="8" t="s">
        <v>1203</v>
      </c>
      <c r="R330" s="8" t="s">
        <v>1203</v>
      </c>
      <c r="S330" s="14" t="s">
        <v>72</v>
      </c>
      <c r="T330" s="14">
        <v>100</v>
      </c>
      <c r="U330" s="14"/>
      <c r="V330" s="8" t="s">
        <v>100</v>
      </c>
      <c r="W330" s="39"/>
      <c r="X330" s="15"/>
      <c r="Y330" s="15"/>
      <c r="Z330" s="15"/>
      <c r="AA330" s="15"/>
      <c r="AB330" s="15"/>
      <c r="AC330" s="15"/>
      <c r="AD330" s="15">
        <f t="shared" si="46"/>
        <v>0</v>
      </c>
      <c r="AE330" s="15">
        <v>66000000</v>
      </c>
      <c r="AF330" s="15"/>
      <c r="AG330" s="15"/>
      <c r="AH330" s="15"/>
      <c r="AI330" s="15"/>
      <c r="AJ330" s="15"/>
      <c r="AK330" s="15"/>
      <c r="AL330" s="15">
        <f t="shared" si="47"/>
        <v>66000000</v>
      </c>
      <c r="AM330" s="15">
        <v>325542700</v>
      </c>
      <c r="AN330" s="15"/>
      <c r="AO330" s="15"/>
      <c r="AP330" s="15"/>
      <c r="AQ330" s="15"/>
      <c r="AR330" s="15"/>
      <c r="AS330" s="15"/>
      <c r="AT330" s="15">
        <f t="shared" si="49"/>
        <v>325542700</v>
      </c>
      <c r="AU330" s="15">
        <v>55000000</v>
      </c>
      <c r="AV330" s="15"/>
      <c r="AW330" s="15"/>
      <c r="AX330" s="15"/>
      <c r="AY330" s="15"/>
      <c r="AZ330" s="15"/>
      <c r="BA330" s="15"/>
      <c r="BB330" s="15">
        <f t="shared" si="50"/>
        <v>55000000</v>
      </c>
      <c r="BC330" s="15">
        <v>40000000</v>
      </c>
      <c r="BD330" s="15"/>
      <c r="BE330" s="15"/>
      <c r="BF330" s="15"/>
      <c r="BG330" s="15"/>
      <c r="BH330" s="15"/>
      <c r="BI330" s="15"/>
      <c r="BJ330" s="15">
        <f t="shared" si="51"/>
        <v>40000000</v>
      </c>
      <c r="BK330" s="15">
        <f t="shared" ref="BK330:BQ361" si="53">+BC330+AU330+AM330+AE330+W330</f>
        <v>486542700</v>
      </c>
      <c r="BL330" s="15">
        <f t="shared" si="53"/>
        <v>0</v>
      </c>
      <c r="BM330" s="15">
        <f t="shared" si="53"/>
        <v>0</v>
      </c>
      <c r="BN330" s="15">
        <f t="shared" si="53"/>
        <v>0</v>
      </c>
      <c r="BO330" s="15">
        <f t="shared" si="53"/>
        <v>0</v>
      </c>
      <c r="BP330" s="15">
        <f t="shared" si="53"/>
        <v>0</v>
      </c>
      <c r="BQ330" s="15">
        <f t="shared" si="53"/>
        <v>0</v>
      </c>
      <c r="BR330" s="15">
        <f t="shared" si="52"/>
        <v>486542700</v>
      </c>
    </row>
    <row r="331" spans="1:70" ht="150" hidden="1" x14ac:dyDescent="0.25">
      <c r="A331" s="1">
        <v>327</v>
      </c>
      <c r="B331" s="103" t="s">
        <v>1174</v>
      </c>
      <c r="C331" s="7" t="s">
        <v>402</v>
      </c>
      <c r="D331" s="8" t="s">
        <v>403</v>
      </c>
      <c r="E331" s="9" t="s">
        <v>404</v>
      </c>
      <c r="F331" s="8" t="s">
        <v>405</v>
      </c>
      <c r="G331" s="10" t="s">
        <v>406</v>
      </c>
      <c r="H331" s="11" t="s">
        <v>407</v>
      </c>
      <c r="I331" s="11" t="s">
        <v>1190</v>
      </c>
      <c r="J331" s="11" t="s">
        <v>1190</v>
      </c>
      <c r="K331" s="11"/>
      <c r="L331" s="7">
        <v>4.9800000000000004</v>
      </c>
      <c r="M331" s="7">
        <v>5.5</v>
      </c>
      <c r="N331" s="7"/>
      <c r="O331" s="12">
        <v>339</v>
      </c>
      <c r="P331" s="13" t="s">
        <v>1204</v>
      </c>
      <c r="Q331" s="8" t="s">
        <v>1205</v>
      </c>
      <c r="R331" s="8" t="s">
        <v>1205</v>
      </c>
      <c r="S331" s="14">
        <v>0</v>
      </c>
      <c r="T331" s="14">
        <v>3</v>
      </c>
      <c r="U331" s="14"/>
      <c r="V331" s="8" t="s">
        <v>100</v>
      </c>
      <c r="W331" s="39"/>
      <c r="X331" s="15"/>
      <c r="Y331" s="15"/>
      <c r="Z331" s="15"/>
      <c r="AA331" s="15"/>
      <c r="AB331" s="15"/>
      <c r="AC331" s="15"/>
      <c r="AD331" s="15">
        <f t="shared" si="46"/>
        <v>0</v>
      </c>
      <c r="AE331" s="15">
        <v>36000000</v>
      </c>
      <c r="AF331" s="15"/>
      <c r="AG331" s="15"/>
      <c r="AH331" s="15"/>
      <c r="AI331" s="15"/>
      <c r="AJ331" s="15"/>
      <c r="AK331" s="15"/>
      <c r="AL331" s="15">
        <f t="shared" si="47"/>
        <v>36000000</v>
      </c>
      <c r="AM331" s="15">
        <v>325542700</v>
      </c>
      <c r="AN331" s="15"/>
      <c r="AO331" s="15"/>
      <c r="AP331" s="15"/>
      <c r="AQ331" s="15"/>
      <c r="AR331" s="15"/>
      <c r="AS331" s="15"/>
      <c r="AT331" s="15">
        <f t="shared" si="49"/>
        <v>325542700</v>
      </c>
      <c r="AU331" s="15">
        <v>50000000</v>
      </c>
      <c r="AV331" s="15"/>
      <c r="AW331" s="15"/>
      <c r="AX331" s="15"/>
      <c r="AY331" s="15"/>
      <c r="AZ331" s="15"/>
      <c r="BA331" s="15"/>
      <c r="BB331" s="15">
        <f t="shared" si="50"/>
        <v>50000000</v>
      </c>
      <c r="BC331" s="15">
        <v>40000000</v>
      </c>
      <c r="BD331" s="15"/>
      <c r="BE331" s="15"/>
      <c r="BF331" s="15"/>
      <c r="BG331" s="15"/>
      <c r="BH331" s="15"/>
      <c r="BI331" s="15"/>
      <c r="BJ331" s="15">
        <f t="shared" si="51"/>
        <v>40000000</v>
      </c>
      <c r="BK331" s="15">
        <f t="shared" si="53"/>
        <v>451542700</v>
      </c>
      <c r="BL331" s="15">
        <f t="shared" si="53"/>
        <v>0</v>
      </c>
      <c r="BM331" s="15">
        <f t="shared" si="53"/>
        <v>0</v>
      </c>
      <c r="BN331" s="15">
        <f t="shared" si="53"/>
        <v>0</v>
      </c>
      <c r="BO331" s="15">
        <f t="shared" si="53"/>
        <v>0</v>
      </c>
      <c r="BP331" s="15">
        <f t="shared" si="53"/>
        <v>0</v>
      </c>
      <c r="BQ331" s="15">
        <f t="shared" si="53"/>
        <v>0</v>
      </c>
      <c r="BR331" s="15">
        <f t="shared" si="52"/>
        <v>451542700</v>
      </c>
    </row>
    <row r="332" spans="1:70" ht="120" hidden="1" x14ac:dyDescent="0.25">
      <c r="A332" s="1">
        <v>328</v>
      </c>
      <c r="B332" s="103" t="s">
        <v>1174</v>
      </c>
      <c r="C332" s="7" t="s">
        <v>402</v>
      </c>
      <c r="D332" s="8" t="s">
        <v>403</v>
      </c>
      <c r="E332" s="9" t="s">
        <v>404</v>
      </c>
      <c r="F332" s="8" t="s">
        <v>405</v>
      </c>
      <c r="G332" s="10" t="s">
        <v>406</v>
      </c>
      <c r="H332" s="11" t="s">
        <v>407</v>
      </c>
      <c r="I332" s="11" t="s">
        <v>1190</v>
      </c>
      <c r="J332" s="11" t="s">
        <v>1190</v>
      </c>
      <c r="K332" s="11"/>
      <c r="L332" s="7">
        <v>4.9800000000000004</v>
      </c>
      <c r="M332" s="7">
        <v>5.5</v>
      </c>
      <c r="N332" s="7"/>
      <c r="O332" s="12">
        <v>340</v>
      </c>
      <c r="P332" s="13" t="s">
        <v>1206</v>
      </c>
      <c r="Q332" s="8" t="s">
        <v>1207</v>
      </c>
      <c r="R332" s="8" t="s">
        <v>1207</v>
      </c>
      <c r="S332" s="14">
        <v>15</v>
      </c>
      <c r="T332" s="14">
        <v>20</v>
      </c>
      <c r="U332" s="14"/>
      <c r="V332" s="8" t="s">
        <v>100</v>
      </c>
      <c r="W332" s="39"/>
      <c r="X332" s="15"/>
      <c r="Y332" s="15"/>
      <c r="Z332" s="15"/>
      <c r="AA332" s="15"/>
      <c r="AB332" s="15"/>
      <c r="AC332" s="15"/>
      <c r="AD332" s="15">
        <f t="shared" si="46"/>
        <v>0</v>
      </c>
      <c r="AE332" s="15">
        <v>120000000</v>
      </c>
      <c r="AF332" s="15"/>
      <c r="AG332" s="15"/>
      <c r="AH332" s="15"/>
      <c r="AI332" s="15"/>
      <c r="AJ332" s="15"/>
      <c r="AK332" s="15"/>
      <c r="AL332" s="15">
        <f t="shared" si="47"/>
        <v>120000000</v>
      </c>
      <c r="AM332" s="15">
        <v>325542700</v>
      </c>
      <c r="AN332" s="15"/>
      <c r="AO332" s="15"/>
      <c r="AP332" s="15"/>
      <c r="AQ332" s="15"/>
      <c r="AR332" s="15"/>
      <c r="AS332" s="15"/>
      <c r="AT332" s="15">
        <f t="shared" si="49"/>
        <v>325542700</v>
      </c>
      <c r="AU332" s="15">
        <v>240000000</v>
      </c>
      <c r="AV332" s="15"/>
      <c r="AW332" s="15"/>
      <c r="AX332" s="15"/>
      <c r="AY332" s="15"/>
      <c r="AZ332" s="15"/>
      <c r="BA332" s="15"/>
      <c r="BB332" s="15">
        <f t="shared" si="50"/>
        <v>240000000</v>
      </c>
      <c r="BC332" s="15">
        <v>200000000</v>
      </c>
      <c r="BD332" s="15"/>
      <c r="BE332" s="15"/>
      <c r="BF332" s="15"/>
      <c r="BG332" s="15"/>
      <c r="BH332" s="15"/>
      <c r="BI332" s="15"/>
      <c r="BJ332" s="15">
        <f t="shared" si="51"/>
        <v>200000000</v>
      </c>
      <c r="BK332" s="15">
        <f t="shared" si="53"/>
        <v>885542700</v>
      </c>
      <c r="BL332" s="15">
        <f t="shared" si="53"/>
        <v>0</v>
      </c>
      <c r="BM332" s="15">
        <f t="shared" si="53"/>
        <v>0</v>
      </c>
      <c r="BN332" s="15">
        <f t="shared" si="53"/>
        <v>0</v>
      </c>
      <c r="BO332" s="15">
        <f t="shared" si="53"/>
        <v>0</v>
      </c>
      <c r="BP332" s="15">
        <f t="shared" si="53"/>
        <v>0</v>
      </c>
      <c r="BQ332" s="15">
        <f t="shared" si="53"/>
        <v>0</v>
      </c>
      <c r="BR332" s="15">
        <f t="shared" si="52"/>
        <v>885542700</v>
      </c>
    </row>
    <row r="333" spans="1:70" ht="135" hidden="1" x14ac:dyDescent="0.25">
      <c r="A333" s="1">
        <v>329</v>
      </c>
      <c r="B333" s="103" t="s">
        <v>1174</v>
      </c>
      <c r="C333" s="7" t="s">
        <v>402</v>
      </c>
      <c r="D333" s="8" t="s">
        <v>403</v>
      </c>
      <c r="E333" s="9" t="s">
        <v>404</v>
      </c>
      <c r="F333" s="8" t="s">
        <v>405</v>
      </c>
      <c r="G333" s="10" t="s">
        <v>406</v>
      </c>
      <c r="H333" s="11" t="s">
        <v>407</v>
      </c>
      <c r="I333" s="11" t="s">
        <v>1190</v>
      </c>
      <c r="J333" s="11" t="s">
        <v>1190</v>
      </c>
      <c r="K333" s="11"/>
      <c r="L333" s="7">
        <v>4.9800000000000004</v>
      </c>
      <c r="M333" s="7">
        <v>5.5</v>
      </c>
      <c r="N333" s="7"/>
      <c r="O333" s="12">
        <v>341</v>
      </c>
      <c r="P333" s="13" t="s">
        <v>1208</v>
      </c>
      <c r="Q333" s="11" t="s">
        <v>1209</v>
      </c>
      <c r="R333" s="11" t="s">
        <v>1209</v>
      </c>
      <c r="S333" s="14" t="s">
        <v>72</v>
      </c>
      <c r="T333" s="14">
        <v>4</v>
      </c>
      <c r="U333" s="14"/>
      <c r="V333" s="8" t="s">
        <v>100</v>
      </c>
      <c r="W333" s="39">
        <v>70200000</v>
      </c>
      <c r="X333" s="15">
        <v>200000000</v>
      </c>
      <c r="Y333" s="15"/>
      <c r="Z333" s="15"/>
      <c r="AA333" s="15"/>
      <c r="AB333" s="15"/>
      <c r="AC333" s="15">
        <v>250000000</v>
      </c>
      <c r="AD333" s="15">
        <f t="shared" si="46"/>
        <v>520200000</v>
      </c>
      <c r="AE333" s="15">
        <v>100000000</v>
      </c>
      <c r="AF333" s="15"/>
      <c r="AG333" s="15"/>
      <c r="AH333" s="15"/>
      <c r="AI333" s="15"/>
      <c r="AJ333" s="15"/>
      <c r="AK333" s="15"/>
      <c r="AL333" s="15">
        <f t="shared" si="47"/>
        <v>100000000</v>
      </c>
      <c r="AM333" s="15">
        <v>325542700</v>
      </c>
      <c r="AN333" s="15"/>
      <c r="AO333" s="15"/>
      <c r="AP333" s="15"/>
      <c r="AQ333" s="15"/>
      <c r="AR333" s="15"/>
      <c r="AS333" s="15"/>
      <c r="AT333" s="15">
        <f t="shared" si="49"/>
        <v>325542700</v>
      </c>
      <c r="AU333" s="15">
        <v>125000000</v>
      </c>
      <c r="AV333" s="15"/>
      <c r="AW333" s="15"/>
      <c r="AX333" s="15"/>
      <c r="AY333" s="15"/>
      <c r="AZ333" s="15"/>
      <c r="BA333" s="15"/>
      <c r="BB333" s="15">
        <f t="shared" si="50"/>
        <v>125000000</v>
      </c>
      <c r="BC333" s="15">
        <v>100000000</v>
      </c>
      <c r="BD333" s="15"/>
      <c r="BE333" s="15"/>
      <c r="BF333" s="15"/>
      <c r="BG333" s="15"/>
      <c r="BH333" s="15"/>
      <c r="BI333" s="15"/>
      <c r="BJ333" s="15">
        <f t="shared" si="51"/>
        <v>100000000</v>
      </c>
      <c r="BK333" s="15">
        <f t="shared" si="53"/>
        <v>720742700</v>
      </c>
      <c r="BL333" s="15">
        <f t="shared" si="53"/>
        <v>200000000</v>
      </c>
      <c r="BM333" s="15">
        <f t="shared" si="53"/>
        <v>0</v>
      </c>
      <c r="BN333" s="15">
        <f t="shared" si="53"/>
        <v>0</v>
      </c>
      <c r="BO333" s="15">
        <f t="shared" si="53"/>
        <v>0</v>
      </c>
      <c r="BP333" s="15">
        <f t="shared" si="53"/>
        <v>0</v>
      </c>
      <c r="BQ333" s="15">
        <f t="shared" si="53"/>
        <v>250000000</v>
      </c>
      <c r="BR333" s="15">
        <f t="shared" si="52"/>
        <v>1170742700</v>
      </c>
    </row>
    <row r="334" spans="1:70" ht="120" hidden="1" x14ac:dyDescent="0.25">
      <c r="A334" s="1">
        <v>330</v>
      </c>
      <c r="B334" s="103" t="s">
        <v>1174</v>
      </c>
      <c r="C334" s="7">
        <v>40</v>
      </c>
      <c r="D334" s="63" t="s">
        <v>222</v>
      </c>
      <c r="E334" s="64" t="s">
        <v>726</v>
      </c>
      <c r="F334" s="63" t="s">
        <v>727</v>
      </c>
      <c r="G334" s="65">
        <v>1400</v>
      </c>
      <c r="H334" s="70" t="s">
        <v>225</v>
      </c>
      <c r="I334" s="70" t="s">
        <v>1210</v>
      </c>
      <c r="J334" s="22" t="s">
        <v>1211</v>
      </c>
      <c r="K334" s="22" t="s">
        <v>1177</v>
      </c>
      <c r="L334" s="7">
        <v>5.28</v>
      </c>
      <c r="M334" s="7">
        <v>5.5</v>
      </c>
      <c r="N334" s="7"/>
      <c r="O334" s="12">
        <v>342</v>
      </c>
      <c r="P334" s="13" t="s">
        <v>1212</v>
      </c>
      <c r="Q334" s="70" t="s">
        <v>1213</v>
      </c>
      <c r="R334" s="70" t="s">
        <v>1213</v>
      </c>
      <c r="S334" s="14">
        <v>0</v>
      </c>
      <c r="T334" s="20">
        <v>1</v>
      </c>
      <c r="U334" s="20"/>
      <c r="V334" s="63" t="s">
        <v>733</v>
      </c>
      <c r="W334" s="106"/>
      <c r="X334" s="107"/>
      <c r="Y334" s="107"/>
      <c r="Z334" s="107"/>
      <c r="AA334" s="107"/>
      <c r="AB334" s="107"/>
      <c r="AC334" s="107">
        <v>44640451856</v>
      </c>
      <c r="AD334" s="67">
        <f t="shared" si="46"/>
        <v>44640451856</v>
      </c>
      <c r="AE334" s="107"/>
      <c r="AF334" s="107"/>
      <c r="AG334" s="15"/>
      <c r="AH334" s="107"/>
      <c r="AI334" s="107"/>
      <c r="AJ334" s="107"/>
      <c r="AK334" s="107">
        <v>241802447555</v>
      </c>
      <c r="AL334" s="67">
        <f t="shared" si="47"/>
        <v>241802447555</v>
      </c>
      <c r="AM334" s="107">
        <v>325542700</v>
      </c>
      <c r="AN334" s="107"/>
      <c r="AO334" s="107"/>
      <c r="AP334" s="107"/>
      <c r="AQ334" s="107"/>
      <c r="AR334" s="107"/>
      <c r="AS334" s="107">
        <v>85560866058</v>
      </c>
      <c r="AT334" s="67">
        <f t="shared" si="49"/>
        <v>85886408758</v>
      </c>
      <c r="AU334" s="107"/>
      <c r="AV334" s="107"/>
      <c r="AW334" s="107"/>
      <c r="AX334" s="107"/>
      <c r="AY334" s="107"/>
      <c r="AZ334" s="107"/>
      <c r="BA334" s="107"/>
      <c r="BB334" s="67">
        <f t="shared" si="50"/>
        <v>0</v>
      </c>
      <c r="BC334" s="107"/>
      <c r="BD334" s="107"/>
      <c r="BE334" s="107"/>
      <c r="BF334" s="107"/>
      <c r="BG334" s="107"/>
      <c r="BH334" s="107"/>
      <c r="BI334" s="107"/>
      <c r="BJ334" s="15">
        <f t="shared" si="51"/>
        <v>0</v>
      </c>
      <c r="BK334" s="15">
        <f t="shared" si="53"/>
        <v>325542700</v>
      </c>
      <c r="BL334" s="15">
        <f t="shared" si="53"/>
        <v>0</v>
      </c>
      <c r="BM334" s="15">
        <f t="shared" si="53"/>
        <v>0</v>
      </c>
      <c r="BN334" s="15">
        <f t="shared" si="53"/>
        <v>0</v>
      </c>
      <c r="BO334" s="15">
        <f t="shared" si="53"/>
        <v>0</v>
      </c>
      <c r="BP334" s="15">
        <f t="shared" si="53"/>
        <v>0</v>
      </c>
      <c r="BQ334" s="15">
        <f t="shared" si="53"/>
        <v>372003765469</v>
      </c>
      <c r="BR334" s="15">
        <f t="shared" si="52"/>
        <v>372329308169</v>
      </c>
    </row>
    <row r="335" spans="1:70" ht="120" hidden="1" x14ac:dyDescent="0.25">
      <c r="A335" s="1">
        <v>331</v>
      </c>
      <c r="B335" s="103" t="s">
        <v>1174</v>
      </c>
      <c r="C335" s="7" t="s">
        <v>221</v>
      </c>
      <c r="D335" s="8" t="s">
        <v>222</v>
      </c>
      <c r="E335" s="9" t="s">
        <v>726</v>
      </c>
      <c r="F335" s="8" t="s">
        <v>727</v>
      </c>
      <c r="G335" s="7">
        <v>1400</v>
      </c>
      <c r="H335" s="11" t="s">
        <v>225</v>
      </c>
      <c r="I335" s="11" t="s">
        <v>1210</v>
      </c>
      <c r="J335" s="22" t="s">
        <v>1211</v>
      </c>
      <c r="K335" s="22" t="s">
        <v>1177</v>
      </c>
      <c r="L335" s="7">
        <v>5.28</v>
      </c>
      <c r="M335" s="7">
        <v>5.5</v>
      </c>
      <c r="N335" s="7"/>
      <c r="O335" s="12">
        <v>343</v>
      </c>
      <c r="P335" s="13" t="s">
        <v>1214</v>
      </c>
      <c r="Q335" s="11" t="s">
        <v>1215</v>
      </c>
      <c r="R335" s="11" t="s">
        <v>1215</v>
      </c>
      <c r="S335" s="14">
        <v>1</v>
      </c>
      <c r="T335" s="14">
        <v>1</v>
      </c>
      <c r="U335" s="14"/>
      <c r="V335" s="8" t="s">
        <v>1006</v>
      </c>
      <c r="W335" s="39">
        <v>8191000000</v>
      </c>
      <c r="X335" s="15"/>
      <c r="Y335" s="15"/>
      <c r="Z335" s="15"/>
      <c r="AA335" s="15"/>
      <c r="AB335" s="15"/>
      <c r="AC335" s="15"/>
      <c r="AD335" s="15">
        <f t="shared" si="46"/>
        <v>8191000000</v>
      </c>
      <c r="AE335" s="15">
        <v>8437000000</v>
      </c>
      <c r="AF335" s="15"/>
      <c r="AG335" s="15"/>
      <c r="AH335" s="15"/>
      <c r="AI335" s="15"/>
      <c r="AJ335" s="15"/>
      <c r="AK335" s="15"/>
      <c r="AL335" s="15">
        <f t="shared" si="47"/>
        <v>8437000000</v>
      </c>
      <c r="AM335" s="15">
        <v>325542700</v>
      </c>
      <c r="AN335" s="15"/>
      <c r="AO335" s="15"/>
      <c r="AP335" s="15"/>
      <c r="AQ335" s="15"/>
      <c r="AR335" s="15"/>
      <c r="AS335" s="15"/>
      <c r="AT335" s="15">
        <f t="shared" si="49"/>
        <v>325542700</v>
      </c>
      <c r="AU335" s="15">
        <v>8951000000</v>
      </c>
      <c r="AV335" s="15"/>
      <c r="AW335" s="15"/>
      <c r="AX335" s="15"/>
      <c r="AY335" s="15"/>
      <c r="AZ335" s="15"/>
      <c r="BA335" s="15"/>
      <c r="BB335" s="15">
        <f t="shared" si="50"/>
        <v>8951000000</v>
      </c>
      <c r="BC335" s="15">
        <v>9219000000</v>
      </c>
      <c r="BD335" s="15"/>
      <c r="BE335" s="15"/>
      <c r="BF335" s="15"/>
      <c r="BG335" s="15"/>
      <c r="BH335" s="15"/>
      <c r="BI335" s="15"/>
      <c r="BJ335" s="15">
        <f t="shared" si="51"/>
        <v>9219000000</v>
      </c>
      <c r="BK335" s="15">
        <f t="shared" si="53"/>
        <v>35123542700</v>
      </c>
      <c r="BL335" s="15">
        <f t="shared" si="53"/>
        <v>0</v>
      </c>
      <c r="BM335" s="15">
        <f t="shared" si="53"/>
        <v>0</v>
      </c>
      <c r="BN335" s="15">
        <f t="shared" si="53"/>
        <v>0</v>
      </c>
      <c r="BO335" s="15">
        <f t="shared" si="53"/>
        <v>0</v>
      </c>
      <c r="BP335" s="15">
        <f t="shared" si="53"/>
        <v>0</v>
      </c>
      <c r="BQ335" s="15">
        <f t="shared" si="53"/>
        <v>0</v>
      </c>
      <c r="BR335" s="15">
        <f t="shared" si="52"/>
        <v>35123542700</v>
      </c>
    </row>
    <row r="336" spans="1:70" ht="165" hidden="1" x14ac:dyDescent="0.25">
      <c r="A336" s="1">
        <v>332</v>
      </c>
      <c r="B336" s="103" t="s">
        <v>1174</v>
      </c>
      <c r="C336" s="7" t="s">
        <v>998</v>
      </c>
      <c r="D336" s="8" t="s">
        <v>999</v>
      </c>
      <c r="E336" s="9" t="s">
        <v>1156</v>
      </c>
      <c r="F336" s="8" t="s">
        <v>1157</v>
      </c>
      <c r="G336" s="10" t="s">
        <v>728</v>
      </c>
      <c r="H336" s="11" t="s">
        <v>729</v>
      </c>
      <c r="I336" s="11" t="s">
        <v>1210</v>
      </c>
      <c r="J336" s="22" t="s">
        <v>1211</v>
      </c>
      <c r="K336" s="22" t="s">
        <v>1177</v>
      </c>
      <c r="L336" s="7">
        <v>5.28</v>
      </c>
      <c r="M336" s="7">
        <v>5.5</v>
      </c>
      <c r="N336" s="7"/>
      <c r="O336" s="12">
        <v>344</v>
      </c>
      <c r="P336" s="13" t="s">
        <v>1216</v>
      </c>
      <c r="Q336" s="11" t="s">
        <v>1217</v>
      </c>
      <c r="R336" s="11" t="s">
        <v>1217</v>
      </c>
      <c r="S336" s="14">
        <v>0</v>
      </c>
      <c r="T336" s="14">
        <v>1</v>
      </c>
      <c r="U336" s="14"/>
      <c r="V336" s="8" t="s">
        <v>1006</v>
      </c>
      <c r="W336" s="39">
        <v>60000000</v>
      </c>
      <c r="X336" s="15"/>
      <c r="Y336" s="15"/>
      <c r="Z336" s="15"/>
      <c r="AA336" s="15"/>
      <c r="AB336" s="15"/>
      <c r="AC336" s="15"/>
      <c r="AD336" s="15">
        <f t="shared" si="46"/>
        <v>60000000</v>
      </c>
      <c r="AE336" s="15">
        <v>40000000</v>
      </c>
      <c r="AF336" s="15"/>
      <c r="AG336" s="15"/>
      <c r="AH336" s="15"/>
      <c r="AI336" s="15"/>
      <c r="AJ336" s="15"/>
      <c r="AK336" s="15"/>
      <c r="AL336" s="15">
        <f t="shared" si="47"/>
        <v>40000000</v>
      </c>
      <c r="AM336" s="15">
        <v>325542700</v>
      </c>
      <c r="AN336" s="15"/>
      <c r="AO336" s="15"/>
      <c r="AP336" s="15"/>
      <c r="AQ336" s="15"/>
      <c r="AR336" s="15"/>
      <c r="AS336" s="15"/>
      <c r="AT336" s="15">
        <f t="shared" si="49"/>
        <v>325542700</v>
      </c>
      <c r="AU336" s="15"/>
      <c r="AV336" s="15"/>
      <c r="AW336" s="15"/>
      <c r="AX336" s="15"/>
      <c r="AY336" s="15"/>
      <c r="AZ336" s="15"/>
      <c r="BA336" s="15"/>
      <c r="BB336" s="15">
        <f t="shared" si="50"/>
        <v>0</v>
      </c>
      <c r="BC336" s="15"/>
      <c r="BD336" s="15"/>
      <c r="BE336" s="15"/>
      <c r="BF336" s="15"/>
      <c r="BG336" s="15"/>
      <c r="BH336" s="15"/>
      <c r="BI336" s="15"/>
      <c r="BJ336" s="15">
        <f t="shared" si="51"/>
        <v>0</v>
      </c>
      <c r="BK336" s="15">
        <f t="shared" si="53"/>
        <v>425542700</v>
      </c>
      <c r="BL336" s="15">
        <f t="shared" si="53"/>
        <v>0</v>
      </c>
      <c r="BM336" s="15">
        <f t="shared" si="53"/>
        <v>0</v>
      </c>
      <c r="BN336" s="15">
        <f t="shared" si="53"/>
        <v>0</v>
      </c>
      <c r="BO336" s="15">
        <f t="shared" si="53"/>
        <v>0</v>
      </c>
      <c r="BP336" s="15">
        <f t="shared" si="53"/>
        <v>0</v>
      </c>
      <c r="BQ336" s="15">
        <f t="shared" si="53"/>
        <v>0</v>
      </c>
      <c r="BR336" s="15">
        <f t="shared" si="52"/>
        <v>425542700</v>
      </c>
    </row>
    <row r="337" spans="1:70" ht="120" hidden="1" x14ac:dyDescent="0.25">
      <c r="A337" s="1">
        <v>333</v>
      </c>
      <c r="B337" s="103" t="s">
        <v>1174</v>
      </c>
      <c r="C337" s="7" t="s">
        <v>998</v>
      </c>
      <c r="D337" s="8" t="s">
        <v>999</v>
      </c>
      <c r="E337" s="9" t="s">
        <v>1156</v>
      </c>
      <c r="F337" s="8" t="s">
        <v>1157</v>
      </c>
      <c r="G337" s="10" t="s">
        <v>728</v>
      </c>
      <c r="H337" s="11" t="s">
        <v>729</v>
      </c>
      <c r="I337" s="11" t="s">
        <v>1210</v>
      </c>
      <c r="J337" s="22" t="s">
        <v>1211</v>
      </c>
      <c r="K337" s="22" t="s">
        <v>1177</v>
      </c>
      <c r="L337" s="7">
        <v>5.28</v>
      </c>
      <c r="M337" s="7">
        <v>5.5</v>
      </c>
      <c r="N337" s="7"/>
      <c r="O337" s="12">
        <v>345</v>
      </c>
      <c r="P337" s="13" t="s">
        <v>1218</v>
      </c>
      <c r="Q337" s="11" t="s">
        <v>1219</v>
      </c>
      <c r="R337" s="11" t="s">
        <v>1219</v>
      </c>
      <c r="S337" s="14">
        <v>0</v>
      </c>
      <c r="T337" s="14">
        <v>1</v>
      </c>
      <c r="U337" s="14"/>
      <c r="V337" s="8" t="s">
        <v>1006</v>
      </c>
      <c r="W337" s="39">
        <v>177461981</v>
      </c>
      <c r="X337" s="15"/>
      <c r="Y337" s="15"/>
      <c r="Z337" s="15"/>
      <c r="AA337" s="15"/>
      <c r="AB337" s="15"/>
      <c r="AC337" s="15"/>
      <c r="AD337" s="15">
        <f t="shared" si="46"/>
        <v>177461981</v>
      </c>
      <c r="AE337" s="15"/>
      <c r="AF337" s="15"/>
      <c r="AG337" s="15"/>
      <c r="AH337" s="15"/>
      <c r="AI337" s="15"/>
      <c r="AJ337" s="15"/>
      <c r="AK337" s="15"/>
      <c r="AL337" s="15">
        <f t="shared" si="47"/>
        <v>0</v>
      </c>
      <c r="AM337" s="15">
        <v>325542700</v>
      </c>
      <c r="AN337" s="15"/>
      <c r="AO337" s="15"/>
      <c r="AP337" s="15"/>
      <c r="AQ337" s="15"/>
      <c r="AR337" s="15"/>
      <c r="AS337" s="15">
        <v>200000000</v>
      </c>
      <c r="AT337" s="15">
        <f t="shared" si="49"/>
        <v>525542700</v>
      </c>
      <c r="AU337" s="15"/>
      <c r="AV337" s="15"/>
      <c r="AW337" s="15"/>
      <c r="AX337" s="15"/>
      <c r="AY337" s="15"/>
      <c r="AZ337" s="15"/>
      <c r="BA337" s="15"/>
      <c r="BB337" s="15">
        <f t="shared" si="50"/>
        <v>0</v>
      </c>
      <c r="BC337" s="15">
        <v>350000000</v>
      </c>
      <c r="BD337" s="15"/>
      <c r="BE337" s="15"/>
      <c r="BF337" s="15"/>
      <c r="BG337" s="15"/>
      <c r="BH337" s="15"/>
      <c r="BI337" s="15"/>
      <c r="BJ337" s="15">
        <f t="shared" si="51"/>
        <v>350000000</v>
      </c>
      <c r="BK337" s="15">
        <f t="shared" si="53"/>
        <v>853004681</v>
      </c>
      <c r="BL337" s="15">
        <f t="shared" si="53"/>
        <v>0</v>
      </c>
      <c r="BM337" s="15">
        <f t="shared" si="53"/>
        <v>0</v>
      </c>
      <c r="BN337" s="15">
        <f t="shared" si="53"/>
        <v>0</v>
      </c>
      <c r="BO337" s="15">
        <f t="shared" si="53"/>
        <v>0</v>
      </c>
      <c r="BP337" s="15">
        <f t="shared" si="53"/>
        <v>0</v>
      </c>
      <c r="BQ337" s="15">
        <f t="shared" si="53"/>
        <v>200000000</v>
      </c>
      <c r="BR337" s="15">
        <f t="shared" si="52"/>
        <v>1053004681</v>
      </c>
    </row>
    <row r="338" spans="1:70" ht="90" hidden="1" x14ac:dyDescent="0.25">
      <c r="A338" s="1">
        <v>334</v>
      </c>
      <c r="B338" s="103" t="s">
        <v>1174</v>
      </c>
      <c r="C338" s="7" t="s">
        <v>998</v>
      </c>
      <c r="D338" s="8" t="s">
        <v>999</v>
      </c>
      <c r="E338" s="9" t="s">
        <v>1156</v>
      </c>
      <c r="F338" s="8" t="s">
        <v>1157</v>
      </c>
      <c r="G338" s="10" t="s">
        <v>728</v>
      </c>
      <c r="H338" s="11" t="s">
        <v>729</v>
      </c>
      <c r="I338" s="11" t="s">
        <v>1220</v>
      </c>
      <c r="J338" s="11" t="s">
        <v>1220</v>
      </c>
      <c r="K338" s="11"/>
      <c r="L338" s="23">
        <v>0.1338</v>
      </c>
      <c r="M338" s="23">
        <v>0.12</v>
      </c>
      <c r="N338" s="23"/>
      <c r="O338" s="19">
        <v>346</v>
      </c>
      <c r="P338" s="13" t="s">
        <v>1221</v>
      </c>
      <c r="Q338" s="11" t="s">
        <v>1222</v>
      </c>
      <c r="R338" s="11" t="s">
        <v>1222</v>
      </c>
      <c r="S338" s="14">
        <v>0</v>
      </c>
      <c r="T338" s="14">
        <v>1</v>
      </c>
      <c r="U338" s="14"/>
      <c r="V338" s="8" t="s">
        <v>1006</v>
      </c>
      <c r="W338" s="39">
        <v>144000000</v>
      </c>
      <c r="X338" s="15"/>
      <c r="Y338" s="15"/>
      <c r="Z338" s="15"/>
      <c r="AA338" s="15"/>
      <c r="AB338" s="15"/>
      <c r="AC338" s="15"/>
      <c r="AD338" s="15">
        <f t="shared" si="46"/>
        <v>144000000</v>
      </c>
      <c r="AE338" s="15">
        <v>100000000</v>
      </c>
      <c r="AF338" s="15"/>
      <c r="AG338" s="15"/>
      <c r="AH338" s="15"/>
      <c r="AI338" s="15"/>
      <c r="AJ338" s="15"/>
      <c r="AK338" s="15"/>
      <c r="AL338" s="15">
        <f t="shared" si="47"/>
        <v>100000000</v>
      </c>
      <c r="AM338" s="15">
        <v>325542700</v>
      </c>
      <c r="AN338" s="15"/>
      <c r="AO338" s="15"/>
      <c r="AP338" s="15"/>
      <c r="AQ338" s="15"/>
      <c r="AR338" s="15"/>
      <c r="AS338" s="15"/>
      <c r="AT338" s="15">
        <f t="shared" si="49"/>
        <v>325542700</v>
      </c>
      <c r="AU338" s="15">
        <v>200000000</v>
      </c>
      <c r="AV338" s="15"/>
      <c r="AW338" s="15"/>
      <c r="AX338" s="15"/>
      <c r="AY338" s="15"/>
      <c r="AZ338" s="15"/>
      <c r="BA338" s="15"/>
      <c r="BB338" s="15">
        <f t="shared" si="50"/>
        <v>200000000</v>
      </c>
      <c r="BC338" s="15">
        <v>300000000</v>
      </c>
      <c r="BD338" s="15"/>
      <c r="BE338" s="15"/>
      <c r="BF338" s="15"/>
      <c r="BG338" s="15"/>
      <c r="BH338" s="15"/>
      <c r="BI338" s="15"/>
      <c r="BJ338" s="15">
        <f t="shared" si="51"/>
        <v>300000000</v>
      </c>
      <c r="BK338" s="15">
        <f t="shared" si="53"/>
        <v>1069542700</v>
      </c>
      <c r="BL338" s="15">
        <f t="shared" si="53"/>
        <v>0</v>
      </c>
      <c r="BM338" s="15">
        <f t="shared" si="53"/>
        <v>0</v>
      </c>
      <c r="BN338" s="15">
        <f t="shared" si="53"/>
        <v>0</v>
      </c>
      <c r="BO338" s="15">
        <f t="shared" si="53"/>
        <v>0</v>
      </c>
      <c r="BP338" s="15">
        <f t="shared" si="53"/>
        <v>0</v>
      </c>
      <c r="BQ338" s="15">
        <f t="shared" si="53"/>
        <v>0</v>
      </c>
      <c r="BR338" s="15">
        <f t="shared" si="52"/>
        <v>1069542700</v>
      </c>
    </row>
    <row r="339" spans="1:70" ht="120" hidden="1" x14ac:dyDescent="0.25">
      <c r="A339" s="1">
        <v>335</v>
      </c>
      <c r="B339" s="103" t="s">
        <v>1174</v>
      </c>
      <c r="C339" s="7" t="s">
        <v>998</v>
      </c>
      <c r="D339" s="8" t="s">
        <v>999</v>
      </c>
      <c r="E339" s="9" t="s">
        <v>1156</v>
      </c>
      <c r="F339" s="8" t="s">
        <v>1157</v>
      </c>
      <c r="G339" s="10" t="s">
        <v>728</v>
      </c>
      <c r="H339" s="11" t="s">
        <v>729</v>
      </c>
      <c r="I339" s="11" t="s">
        <v>1220</v>
      </c>
      <c r="J339" s="11" t="s">
        <v>1220</v>
      </c>
      <c r="K339" s="11"/>
      <c r="L339" s="23">
        <v>0.1338</v>
      </c>
      <c r="M339" s="23">
        <v>0.12</v>
      </c>
      <c r="N339" s="23"/>
      <c r="O339" s="19">
        <v>347</v>
      </c>
      <c r="P339" s="13" t="s">
        <v>1223</v>
      </c>
      <c r="Q339" s="11" t="s">
        <v>1224</v>
      </c>
      <c r="R339" s="11" t="s">
        <v>1224</v>
      </c>
      <c r="S339" s="14">
        <v>0</v>
      </c>
      <c r="T339" s="14">
        <v>1</v>
      </c>
      <c r="U339" s="14"/>
      <c r="V339" s="8" t="s">
        <v>1006</v>
      </c>
      <c r="W339" s="39"/>
      <c r="X339" s="15"/>
      <c r="Y339" s="15"/>
      <c r="Z339" s="15"/>
      <c r="AA339" s="15"/>
      <c r="AB339" s="15"/>
      <c r="AC339" s="15"/>
      <c r="AD339" s="15">
        <f t="shared" si="46"/>
        <v>0</v>
      </c>
      <c r="AE339" s="15"/>
      <c r="AF339" s="15"/>
      <c r="AG339" s="15"/>
      <c r="AH339" s="15"/>
      <c r="AI339" s="15"/>
      <c r="AJ339" s="15"/>
      <c r="AK339" s="15"/>
      <c r="AL339" s="15">
        <f t="shared" si="47"/>
        <v>0</v>
      </c>
      <c r="AM339" s="15">
        <v>325542700</v>
      </c>
      <c r="AN339" s="15"/>
      <c r="AO339" s="15"/>
      <c r="AP339" s="15"/>
      <c r="AQ339" s="15"/>
      <c r="AR339" s="15"/>
      <c r="AS339" s="15">
        <v>50000000</v>
      </c>
      <c r="AT339" s="15">
        <f t="shared" si="49"/>
        <v>375542700</v>
      </c>
      <c r="AU339" s="15">
        <v>100000000</v>
      </c>
      <c r="AV339" s="15"/>
      <c r="AW339" s="15"/>
      <c r="AX339" s="15"/>
      <c r="AY339" s="15"/>
      <c r="AZ339" s="15"/>
      <c r="BA339" s="15"/>
      <c r="BB339" s="15">
        <f t="shared" si="50"/>
        <v>100000000</v>
      </c>
      <c r="BC339" s="15"/>
      <c r="BD339" s="15"/>
      <c r="BE339" s="15"/>
      <c r="BF339" s="15"/>
      <c r="BG339" s="15"/>
      <c r="BH339" s="15"/>
      <c r="BI339" s="15"/>
      <c r="BJ339" s="15">
        <f t="shared" si="51"/>
        <v>0</v>
      </c>
      <c r="BK339" s="15">
        <f t="shared" si="53"/>
        <v>425542700</v>
      </c>
      <c r="BL339" s="15">
        <f t="shared" si="53"/>
        <v>0</v>
      </c>
      <c r="BM339" s="15">
        <f t="shared" si="53"/>
        <v>0</v>
      </c>
      <c r="BN339" s="15">
        <f t="shared" si="53"/>
        <v>0</v>
      </c>
      <c r="BO339" s="15">
        <f t="shared" si="53"/>
        <v>0</v>
      </c>
      <c r="BP339" s="15">
        <f t="shared" si="53"/>
        <v>0</v>
      </c>
      <c r="BQ339" s="15">
        <f t="shared" si="53"/>
        <v>50000000</v>
      </c>
      <c r="BR339" s="15">
        <f t="shared" si="52"/>
        <v>475542700</v>
      </c>
    </row>
    <row r="340" spans="1:70" ht="135" hidden="1" x14ac:dyDescent="0.25">
      <c r="A340" s="1">
        <v>336</v>
      </c>
      <c r="B340" s="103" t="s">
        <v>1174</v>
      </c>
      <c r="C340" s="7" t="s">
        <v>193</v>
      </c>
      <c r="D340" s="8" t="s">
        <v>194</v>
      </c>
      <c r="E340" s="9" t="s">
        <v>804</v>
      </c>
      <c r="F340" s="8" t="s">
        <v>805</v>
      </c>
      <c r="G340" s="10" t="s">
        <v>197</v>
      </c>
      <c r="H340" s="11" t="s">
        <v>198</v>
      </c>
      <c r="I340" s="11" t="s">
        <v>1225</v>
      </c>
      <c r="J340" s="11" t="s">
        <v>1225</v>
      </c>
      <c r="K340" s="11"/>
      <c r="L340" s="7">
        <v>91</v>
      </c>
      <c r="M340" s="7">
        <v>45</v>
      </c>
      <c r="N340" s="7"/>
      <c r="O340" s="12">
        <v>348</v>
      </c>
      <c r="P340" s="13" t="s">
        <v>1226</v>
      </c>
      <c r="Q340" s="8" t="s">
        <v>1227</v>
      </c>
      <c r="R340" s="8" t="s">
        <v>1227</v>
      </c>
      <c r="S340" s="14">
        <v>0</v>
      </c>
      <c r="T340" s="14">
        <v>10</v>
      </c>
      <c r="U340" s="14"/>
      <c r="V340" s="8" t="s">
        <v>229</v>
      </c>
      <c r="W340" s="39"/>
      <c r="X340" s="15"/>
      <c r="Y340" s="15"/>
      <c r="Z340" s="15"/>
      <c r="AA340" s="15"/>
      <c r="AB340" s="15"/>
      <c r="AC340" s="15"/>
      <c r="AD340" s="15">
        <f t="shared" si="46"/>
        <v>0</v>
      </c>
      <c r="AE340" s="15"/>
      <c r="AF340" s="15"/>
      <c r="AG340" s="15"/>
      <c r="AH340" s="15"/>
      <c r="AI340" s="15"/>
      <c r="AJ340" s="15"/>
      <c r="AK340" s="15"/>
      <c r="AL340" s="15">
        <f t="shared" si="47"/>
        <v>0</v>
      </c>
      <c r="AM340" s="15">
        <v>325542700</v>
      </c>
      <c r="AN340" s="15"/>
      <c r="AO340" s="15"/>
      <c r="AP340" s="15"/>
      <c r="AQ340" s="15"/>
      <c r="AR340" s="15"/>
      <c r="AS340" s="15"/>
      <c r="AT340" s="15">
        <f t="shared" si="49"/>
        <v>325542700</v>
      </c>
      <c r="AU340" s="15"/>
      <c r="AV340" s="15"/>
      <c r="AW340" s="15"/>
      <c r="AX340" s="15"/>
      <c r="AY340" s="15"/>
      <c r="AZ340" s="15"/>
      <c r="BA340" s="15"/>
      <c r="BB340" s="15">
        <f t="shared" si="50"/>
        <v>0</v>
      </c>
      <c r="BC340" s="15"/>
      <c r="BD340" s="15"/>
      <c r="BE340" s="15"/>
      <c r="BF340" s="15"/>
      <c r="BG340" s="15"/>
      <c r="BH340" s="15">
        <v>9000000000</v>
      </c>
      <c r="BI340" s="15"/>
      <c r="BJ340" s="15">
        <f t="shared" si="51"/>
        <v>9000000000</v>
      </c>
      <c r="BK340" s="15">
        <f t="shared" si="53"/>
        <v>325542700</v>
      </c>
      <c r="BL340" s="15">
        <f t="shared" si="53"/>
        <v>0</v>
      </c>
      <c r="BM340" s="15">
        <f t="shared" si="53"/>
        <v>0</v>
      </c>
      <c r="BN340" s="15">
        <f t="shared" si="53"/>
        <v>0</v>
      </c>
      <c r="BO340" s="15">
        <f t="shared" si="53"/>
        <v>0</v>
      </c>
      <c r="BP340" s="15">
        <f t="shared" si="53"/>
        <v>9000000000</v>
      </c>
      <c r="BQ340" s="15">
        <f t="shared" si="53"/>
        <v>0</v>
      </c>
      <c r="BR340" s="15">
        <f t="shared" si="52"/>
        <v>9325542700</v>
      </c>
    </row>
    <row r="341" spans="1:70" ht="135" hidden="1" x14ac:dyDescent="0.25">
      <c r="A341" s="1">
        <v>337</v>
      </c>
      <c r="B341" s="103" t="s">
        <v>1174</v>
      </c>
      <c r="C341" s="7" t="s">
        <v>193</v>
      </c>
      <c r="D341" s="8" t="s">
        <v>194</v>
      </c>
      <c r="E341" s="9" t="s">
        <v>1228</v>
      </c>
      <c r="F341" s="8" t="s">
        <v>1229</v>
      </c>
      <c r="G341" s="10" t="s">
        <v>197</v>
      </c>
      <c r="H341" s="11" t="s">
        <v>198</v>
      </c>
      <c r="I341" s="11" t="s">
        <v>1225</v>
      </c>
      <c r="J341" s="11" t="s">
        <v>1225</v>
      </c>
      <c r="K341" s="11"/>
      <c r="L341" s="7">
        <v>91</v>
      </c>
      <c r="M341" s="7">
        <v>45</v>
      </c>
      <c r="N341" s="7"/>
      <c r="O341" s="12">
        <v>349</v>
      </c>
      <c r="P341" s="13" t="s">
        <v>1230</v>
      </c>
      <c r="Q341" s="11" t="s">
        <v>1231</v>
      </c>
      <c r="R341" s="11" t="s">
        <v>1231</v>
      </c>
      <c r="S341" s="20">
        <v>1</v>
      </c>
      <c r="T341" s="20">
        <v>1</v>
      </c>
      <c r="U341" s="20"/>
      <c r="V341" s="8" t="s">
        <v>202</v>
      </c>
      <c r="W341" s="39">
        <v>19187000000</v>
      </c>
      <c r="X341" s="15"/>
      <c r="Y341" s="15"/>
      <c r="Z341" s="15"/>
      <c r="AA341" s="15"/>
      <c r="AB341" s="15"/>
      <c r="AC341" s="15"/>
      <c r="AD341" s="15">
        <f t="shared" si="46"/>
        <v>19187000000</v>
      </c>
      <c r="AE341" s="15">
        <v>32948000000</v>
      </c>
      <c r="AF341" s="15"/>
      <c r="AG341" s="15"/>
      <c r="AH341" s="15"/>
      <c r="AI341" s="15"/>
      <c r="AJ341" s="15"/>
      <c r="AK341" s="15"/>
      <c r="AL341" s="15">
        <f t="shared" si="47"/>
        <v>32948000000</v>
      </c>
      <c r="AM341" s="15">
        <v>325542700</v>
      </c>
      <c r="AN341" s="15"/>
      <c r="AO341" s="15"/>
      <c r="AP341" s="15"/>
      <c r="AQ341" s="15"/>
      <c r="AR341" s="15"/>
      <c r="AS341" s="15"/>
      <c r="AT341" s="15">
        <f t="shared" si="49"/>
        <v>325542700</v>
      </c>
      <c r="AU341" s="15">
        <v>89102000000</v>
      </c>
      <c r="AV341" s="15"/>
      <c r="AW341" s="15"/>
      <c r="AX341" s="15"/>
      <c r="AY341" s="15"/>
      <c r="AZ341" s="15"/>
      <c r="BA341" s="15"/>
      <c r="BB341" s="15">
        <f t="shared" si="50"/>
        <v>89102000000</v>
      </c>
      <c r="BC341" s="15">
        <v>91775000000</v>
      </c>
      <c r="BD341" s="15"/>
      <c r="BE341" s="15"/>
      <c r="BF341" s="15"/>
      <c r="BG341" s="15"/>
      <c r="BH341" s="15"/>
      <c r="BI341" s="15"/>
      <c r="BJ341" s="15">
        <f t="shared" si="51"/>
        <v>91775000000</v>
      </c>
      <c r="BK341" s="15">
        <f t="shared" si="53"/>
        <v>233337542700</v>
      </c>
      <c r="BL341" s="15">
        <f t="shared" si="53"/>
        <v>0</v>
      </c>
      <c r="BM341" s="15">
        <f t="shared" si="53"/>
        <v>0</v>
      </c>
      <c r="BN341" s="15">
        <f t="shared" si="53"/>
        <v>0</v>
      </c>
      <c r="BO341" s="15">
        <f t="shared" si="53"/>
        <v>0</v>
      </c>
      <c r="BP341" s="15">
        <f t="shared" si="53"/>
        <v>0</v>
      </c>
      <c r="BQ341" s="15">
        <f t="shared" si="53"/>
        <v>0</v>
      </c>
      <c r="BR341" s="15">
        <f t="shared" si="52"/>
        <v>233337542700</v>
      </c>
    </row>
    <row r="342" spans="1:70" ht="135" hidden="1" x14ac:dyDescent="0.25">
      <c r="A342" s="1">
        <v>338</v>
      </c>
      <c r="B342" s="103" t="s">
        <v>1174</v>
      </c>
      <c r="C342" s="7" t="s">
        <v>193</v>
      </c>
      <c r="D342" s="8" t="s">
        <v>194</v>
      </c>
      <c r="E342" s="9" t="s">
        <v>804</v>
      </c>
      <c r="F342" s="8" t="s">
        <v>805</v>
      </c>
      <c r="G342" s="10" t="s">
        <v>197</v>
      </c>
      <c r="H342" s="11" t="s">
        <v>198</v>
      </c>
      <c r="I342" s="11" t="s">
        <v>1225</v>
      </c>
      <c r="J342" s="11" t="s">
        <v>1225</v>
      </c>
      <c r="K342" s="11"/>
      <c r="L342" s="7">
        <v>91</v>
      </c>
      <c r="M342" s="7">
        <v>45</v>
      </c>
      <c r="N342" s="7"/>
      <c r="O342" s="12">
        <v>350</v>
      </c>
      <c r="P342" s="13" t="s">
        <v>1232</v>
      </c>
      <c r="Q342" s="11" t="s">
        <v>1233</v>
      </c>
      <c r="R342" s="11" t="s">
        <v>1233</v>
      </c>
      <c r="S342" s="20">
        <v>1</v>
      </c>
      <c r="T342" s="20">
        <v>1</v>
      </c>
      <c r="U342" s="20"/>
      <c r="V342" s="8" t="s">
        <v>202</v>
      </c>
      <c r="W342" s="39">
        <v>19961575096</v>
      </c>
      <c r="X342" s="15"/>
      <c r="Y342" s="15"/>
      <c r="Z342" s="15"/>
      <c r="AA342" s="15"/>
      <c r="AB342" s="15"/>
      <c r="AC342" s="15"/>
      <c r="AD342" s="15">
        <f t="shared" si="46"/>
        <v>19961575096</v>
      </c>
      <c r="AE342" s="15">
        <v>20560422348</v>
      </c>
      <c r="AF342" s="15"/>
      <c r="AG342" s="15"/>
      <c r="AH342" s="15"/>
      <c r="AI342" s="15"/>
      <c r="AJ342" s="15"/>
      <c r="AK342" s="15"/>
      <c r="AL342" s="15">
        <f t="shared" si="47"/>
        <v>20560422348</v>
      </c>
      <c r="AM342" s="15">
        <v>325542700</v>
      </c>
      <c r="AN342" s="15"/>
      <c r="AO342" s="15"/>
      <c r="AP342" s="15"/>
      <c r="AQ342" s="15"/>
      <c r="AR342" s="15"/>
      <c r="AS342" s="15"/>
      <c r="AT342" s="15">
        <f t="shared" si="49"/>
        <v>325542700</v>
      </c>
      <c r="AU342" s="15">
        <v>21812552070</v>
      </c>
      <c r="AV342" s="15"/>
      <c r="AW342" s="15"/>
      <c r="AX342" s="15"/>
      <c r="AY342" s="15"/>
      <c r="AZ342" s="15"/>
      <c r="BA342" s="15"/>
      <c r="BB342" s="15">
        <f t="shared" si="50"/>
        <v>21812552070</v>
      </c>
      <c r="BC342" s="15">
        <v>22466928632</v>
      </c>
      <c r="BD342" s="15"/>
      <c r="BE342" s="15"/>
      <c r="BF342" s="15"/>
      <c r="BG342" s="15"/>
      <c r="BH342" s="15"/>
      <c r="BI342" s="15"/>
      <c r="BJ342" s="15">
        <f t="shared" si="51"/>
        <v>22466928632</v>
      </c>
      <c r="BK342" s="15">
        <f t="shared" si="53"/>
        <v>85127020846</v>
      </c>
      <c r="BL342" s="15">
        <f t="shared" si="53"/>
        <v>0</v>
      </c>
      <c r="BM342" s="15">
        <f t="shared" si="53"/>
        <v>0</v>
      </c>
      <c r="BN342" s="15">
        <f t="shared" si="53"/>
        <v>0</v>
      </c>
      <c r="BO342" s="15">
        <f t="shared" si="53"/>
        <v>0</v>
      </c>
      <c r="BP342" s="15">
        <f t="shared" si="53"/>
        <v>0</v>
      </c>
      <c r="BQ342" s="15">
        <f t="shared" si="53"/>
        <v>0</v>
      </c>
      <c r="BR342" s="15">
        <f t="shared" si="52"/>
        <v>85127020846</v>
      </c>
    </row>
    <row r="343" spans="1:70" ht="135" hidden="1" x14ac:dyDescent="0.25">
      <c r="A343" s="1">
        <v>339</v>
      </c>
      <c r="B343" s="103" t="s">
        <v>1174</v>
      </c>
      <c r="C343" s="7" t="s">
        <v>193</v>
      </c>
      <c r="D343" s="8" t="s">
        <v>194</v>
      </c>
      <c r="E343" s="9" t="s">
        <v>1234</v>
      </c>
      <c r="F343" s="8" t="s">
        <v>1235</v>
      </c>
      <c r="G343" s="10" t="s">
        <v>197</v>
      </c>
      <c r="H343" s="11" t="s">
        <v>198</v>
      </c>
      <c r="I343" s="11" t="s">
        <v>1225</v>
      </c>
      <c r="J343" s="11" t="s">
        <v>1225</v>
      </c>
      <c r="K343" s="11"/>
      <c r="L343" s="7">
        <v>91</v>
      </c>
      <c r="M343" s="7">
        <v>45</v>
      </c>
      <c r="N343" s="7"/>
      <c r="O343" s="12">
        <v>351</v>
      </c>
      <c r="P343" s="13" t="s">
        <v>1236</v>
      </c>
      <c r="Q343" s="11" t="s">
        <v>1237</v>
      </c>
      <c r="R343" s="11" t="s">
        <v>1237</v>
      </c>
      <c r="S343" s="20">
        <v>1</v>
      </c>
      <c r="T343" s="20">
        <v>1</v>
      </c>
      <c r="U343" s="20"/>
      <c r="V343" s="8" t="s">
        <v>202</v>
      </c>
      <c r="W343" s="39"/>
      <c r="X343" s="15"/>
      <c r="Y343" s="15"/>
      <c r="Z343" s="15"/>
      <c r="AA343" s="15"/>
      <c r="AB343" s="15"/>
      <c r="AC343" s="15"/>
      <c r="AD343" s="15">
        <f t="shared" si="46"/>
        <v>0</v>
      </c>
      <c r="AE343" s="15"/>
      <c r="AF343" s="15"/>
      <c r="AG343" s="15"/>
      <c r="AH343" s="15"/>
      <c r="AI343" s="15"/>
      <c r="AJ343" s="15"/>
      <c r="AK343" s="15"/>
      <c r="AL343" s="15">
        <f t="shared" si="47"/>
        <v>0</v>
      </c>
      <c r="AM343" s="15">
        <v>325542700</v>
      </c>
      <c r="AN343" s="15"/>
      <c r="AO343" s="15"/>
      <c r="AP343" s="15"/>
      <c r="AQ343" s="15"/>
      <c r="AR343" s="15"/>
      <c r="AS343" s="15"/>
      <c r="AT343" s="15">
        <f t="shared" si="49"/>
        <v>325542700</v>
      </c>
      <c r="AU343" s="15"/>
      <c r="AV343" s="15"/>
      <c r="AW343" s="15"/>
      <c r="AX343" s="15"/>
      <c r="AY343" s="15"/>
      <c r="AZ343" s="15"/>
      <c r="BA343" s="15">
        <v>5600000000</v>
      </c>
      <c r="BB343" s="15">
        <f t="shared" si="50"/>
        <v>5600000000</v>
      </c>
      <c r="BC343" s="15"/>
      <c r="BD343" s="15"/>
      <c r="BE343" s="15"/>
      <c r="BF343" s="15"/>
      <c r="BG343" s="15"/>
      <c r="BH343" s="15"/>
      <c r="BI343" s="15"/>
      <c r="BJ343" s="15">
        <f t="shared" si="51"/>
        <v>0</v>
      </c>
      <c r="BK343" s="15">
        <f t="shared" si="53"/>
        <v>325542700</v>
      </c>
      <c r="BL343" s="15">
        <f t="shared" si="53"/>
        <v>0</v>
      </c>
      <c r="BM343" s="15">
        <f t="shared" si="53"/>
        <v>0</v>
      </c>
      <c r="BN343" s="15">
        <f t="shared" si="53"/>
        <v>0</v>
      </c>
      <c r="BO343" s="15">
        <f t="shared" si="53"/>
        <v>0</v>
      </c>
      <c r="BP343" s="15">
        <f t="shared" si="53"/>
        <v>0</v>
      </c>
      <c r="BQ343" s="15">
        <f t="shared" si="53"/>
        <v>5600000000</v>
      </c>
      <c r="BR343" s="15">
        <f t="shared" si="52"/>
        <v>5925542700</v>
      </c>
    </row>
    <row r="344" spans="1:70" ht="135" hidden="1" x14ac:dyDescent="0.25">
      <c r="A344" s="1">
        <v>340</v>
      </c>
      <c r="B344" s="103" t="s">
        <v>1174</v>
      </c>
      <c r="C344" s="7" t="s">
        <v>193</v>
      </c>
      <c r="D344" s="8" t="s">
        <v>194</v>
      </c>
      <c r="E344" s="9" t="s">
        <v>1234</v>
      </c>
      <c r="F344" s="8" t="s">
        <v>1235</v>
      </c>
      <c r="G344" s="10" t="s">
        <v>197</v>
      </c>
      <c r="H344" s="11" t="s">
        <v>198</v>
      </c>
      <c r="I344" s="11" t="s">
        <v>1225</v>
      </c>
      <c r="J344" s="11" t="s">
        <v>1225</v>
      </c>
      <c r="K344" s="11"/>
      <c r="L344" s="7">
        <v>91</v>
      </c>
      <c r="M344" s="7">
        <v>45</v>
      </c>
      <c r="N344" s="7"/>
      <c r="O344" s="12">
        <v>352</v>
      </c>
      <c r="P344" s="13" t="s">
        <v>1238</v>
      </c>
      <c r="Q344" s="11" t="s">
        <v>1239</v>
      </c>
      <c r="R344" s="11" t="s">
        <v>1239</v>
      </c>
      <c r="S344" s="20">
        <v>1</v>
      </c>
      <c r="T344" s="20">
        <v>1</v>
      </c>
      <c r="U344" s="20"/>
      <c r="V344" s="8" t="s">
        <v>202</v>
      </c>
      <c r="W344" s="39"/>
      <c r="X344" s="15"/>
      <c r="Y344" s="15"/>
      <c r="Z344" s="15"/>
      <c r="AA344" s="15"/>
      <c r="AB344" s="15"/>
      <c r="AC344" s="15"/>
      <c r="AD344" s="15">
        <f t="shared" si="46"/>
        <v>0</v>
      </c>
      <c r="AE344" s="15"/>
      <c r="AF344" s="15"/>
      <c r="AG344" s="15"/>
      <c r="AH344" s="15"/>
      <c r="AI344" s="15"/>
      <c r="AJ344" s="15"/>
      <c r="AK344" s="15"/>
      <c r="AL344" s="15">
        <f t="shared" si="47"/>
        <v>0</v>
      </c>
      <c r="AM344" s="15">
        <v>325542700</v>
      </c>
      <c r="AN344" s="15"/>
      <c r="AO344" s="15"/>
      <c r="AP344" s="15"/>
      <c r="AQ344" s="15"/>
      <c r="AR344" s="15"/>
      <c r="AS344" s="15"/>
      <c r="AT344" s="15">
        <f t="shared" si="49"/>
        <v>325542700</v>
      </c>
      <c r="AU344" s="15"/>
      <c r="AV344" s="15"/>
      <c r="AW344" s="15"/>
      <c r="AX344" s="15"/>
      <c r="AY344" s="15"/>
      <c r="AZ344" s="15"/>
      <c r="BA344" s="15"/>
      <c r="BB344" s="15">
        <f t="shared" si="50"/>
        <v>0</v>
      </c>
      <c r="BC344" s="15"/>
      <c r="BD344" s="15"/>
      <c r="BE344" s="15"/>
      <c r="BF344" s="15"/>
      <c r="BG344" s="15"/>
      <c r="BH344" s="15">
        <v>6000000000</v>
      </c>
      <c r="BI344" s="15"/>
      <c r="BJ344" s="15">
        <f t="shared" si="51"/>
        <v>6000000000</v>
      </c>
      <c r="BK344" s="15">
        <f t="shared" si="53"/>
        <v>325542700</v>
      </c>
      <c r="BL344" s="15">
        <f t="shared" si="53"/>
        <v>0</v>
      </c>
      <c r="BM344" s="15">
        <f t="shared" si="53"/>
        <v>0</v>
      </c>
      <c r="BN344" s="15">
        <f t="shared" si="53"/>
        <v>0</v>
      </c>
      <c r="BO344" s="15">
        <f t="shared" si="53"/>
        <v>0</v>
      </c>
      <c r="BP344" s="15">
        <f t="shared" si="53"/>
        <v>6000000000</v>
      </c>
      <c r="BQ344" s="15">
        <f t="shared" si="53"/>
        <v>0</v>
      </c>
      <c r="BR344" s="15">
        <f t="shared" si="52"/>
        <v>6325542700</v>
      </c>
    </row>
    <row r="345" spans="1:70" ht="135" hidden="1" x14ac:dyDescent="0.25">
      <c r="A345" s="1">
        <v>341</v>
      </c>
      <c r="B345" s="103" t="s">
        <v>1174</v>
      </c>
      <c r="C345" s="7" t="s">
        <v>193</v>
      </c>
      <c r="D345" s="8" t="s">
        <v>194</v>
      </c>
      <c r="E345" s="9" t="s">
        <v>1234</v>
      </c>
      <c r="F345" s="8" t="s">
        <v>1235</v>
      </c>
      <c r="G345" s="10" t="s">
        <v>197</v>
      </c>
      <c r="H345" s="11" t="s">
        <v>198</v>
      </c>
      <c r="I345" s="11" t="s">
        <v>1225</v>
      </c>
      <c r="J345" s="11" t="s">
        <v>1225</v>
      </c>
      <c r="K345" s="11"/>
      <c r="L345" s="7">
        <v>91</v>
      </c>
      <c r="M345" s="7">
        <v>45</v>
      </c>
      <c r="N345" s="7"/>
      <c r="O345" s="12">
        <v>353</v>
      </c>
      <c r="P345" s="13" t="s">
        <v>1240</v>
      </c>
      <c r="Q345" s="11" t="s">
        <v>1241</v>
      </c>
      <c r="R345" s="11" t="s">
        <v>1241</v>
      </c>
      <c r="S345" s="14">
        <v>1</v>
      </c>
      <c r="T345" s="14">
        <v>1</v>
      </c>
      <c r="U345" s="14"/>
      <c r="V345" s="8" t="s">
        <v>202</v>
      </c>
      <c r="W345" s="39">
        <v>10000000000</v>
      </c>
      <c r="X345" s="15"/>
      <c r="Y345" s="15"/>
      <c r="Z345" s="15"/>
      <c r="AA345" s="15"/>
      <c r="AB345" s="15"/>
      <c r="AC345" s="15"/>
      <c r="AD345" s="15">
        <f t="shared" si="46"/>
        <v>10000000000</v>
      </c>
      <c r="AE345" s="15">
        <v>9000000000</v>
      </c>
      <c r="AF345" s="15"/>
      <c r="AG345" s="15"/>
      <c r="AH345" s="15"/>
      <c r="AI345" s="15"/>
      <c r="AJ345" s="15"/>
      <c r="AK345" s="15"/>
      <c r="AL345" s="15">
        <f t="shared" si="47"/>
        <v>9000000000</v>
      </c>
      <c r="AM345" s="15">
        <v>325542700</v>
      </c>
      <c r="AN345" s="15"/>
      <c r="AO345" s="15"/>
      <c r="AP345" s="15"/>
      <c r="AQ345" s="15"/>
      <c r="AR345" s="15"/>
      <c r="AS345" s="15"/>
      <c r="AT345" s="15">
        <f t="shared" si="49"/>
        <v>325542700</v>
      </c>
      <c r="AU345" s="15">
        <v>10684800000</v>
      </c>
      <c r="AV345" s="15"/>
      <c r="AW345" s="15"/>
      <c r="AX345" s="15"/>
      <c r="AY345" s="15"/>
      <c r="AZ345" s="15"/>
      <c r="BA345" s="15"/>
      <c r="BB345" s="15">
        <f t="shared" si="50"/>
        <v>10684800000</v>
      </c>
      <c r="BC345" s="15">
        <v>11432736000</v>
      </c>
      <c r="BD345" s="15"/>
      <c r="BE345" s="15"/>
      <c r="BF345" s="15"/>
      <c r="BG345" s="15"/>
      <c r="BH345" s="15"/>
      <c r="BI345" s="15"/>
      <c r="BJ345" s="15">
        <f t="shared" si="51"/>
        <v>11432736000</v>
      </c>
      <c r="BK345" s="15">
        <f t="shared" si="53"/>
        <v>41443078700</v>
      </c>
      <c r="BL345" s="15">
        <f t="shared" si="53"/>
        <v>0</v>
      </c>
      <c r="BM345" s="15">
        <f t="shared" si="53"/>
        <v>0</v>
      </c>
      <c r="BN345" s="15">
        <f t="shared" si="53"/>
        <v>0</v>
      </c>
      <c r="BO345" s="15">
        <f t="shared" si="53"/>
        <v>0</v>
      </c>
      <c r="BP345" s="15">
        <f t="shared" si="53"/>
        <v>0</v>
      </c>
      <c r="BQ345" s="15">
        <f t="shared" si="53"/>
        <v>0</v>
      </c>
      <c r="BR345" s="15">
        <f t="shared" si="52"/>
        <v>41443078700</v>
      </c>
    </row>
    <row r="346" spans="1:70" ht="135" hidden="1" x14ac:dyDescent="0.25">
      <c r="A346" s="1">
        <v>342</v>
      </c>
      <c r="B346" s="103" t="s">
        <v>1174</v>
      </c>
      <c r="C346" s="7" t="s">
        <v>193</v>
      </c>
      <c r="D346" s="8" t="s">
        <v>194</v>
      </c>
      <c r="E346" s="9" t="s">
        <v>1234</v>
      </c>
      <c r="F346" s="8" t="s">
        <v>1235</v>
      </c>
      <c r="G346" s="10" t="s">
        <v>197</v>
      </c>
      <c r="H346" s="11" t="s">
        <v>198</v>
      </c>
      <c r="I346" s="11" t="s">
        <v>1225</v>
      </c>
      <c r="J346" s="11" t="s">
        <v>1225</v>
      </c>
      <c r="K346" s="11"/>
      <c r="L346" s="7">
        <v>91</v>
      </c>
      <c r="M346" s="7">
        <v>45</v>
      </c>
      <c r="N346" s="7"/>
      <c r="O346" s="12">
        <v>354</v>
      </c>
      <c r="P346" s="13" t="s">
        <v>1242</v>
      </c>
      <c r="Q346" s="11" t="s">
        <v>1243</v>
      </c>
      <c r="R346" s="11" t="s">
        <v>1243</v>
      </c>
      <c r="S346" s="20">
        <v>1</v>
      </c>
      <c r="T346" s="20">
        <v>1</v>
      </c>
      <c r="U346" s="20"/>
      <c r="V346" s="8" t="s">
        <v>202</v>
      </c>
      <c r="W346" s="39"/>
      <c r="X346" s="15"/>
      <c r="Y346" s="15"/>
      <c r="Z346" s="15"/>
      <c r="AA346" s="15"/>
      <c r="AB346" s="15"/>
      <c r="AC346" s="15"/>
      <c r="AD346" s="15">
        <f t="shared" si="46"/>
        <v>0</v>
      </c>
      <c r="AE346" s="15"/>
      <c r="AF346" s="15"/>
      <c r="AG346" s="15"/>
      <c r="AH346" s="15"/>
      <c r="AI346" s="15"/>
      <c r="AJ346" s="15"/>
      <c r="AK346" s="15"/>
      <c r="AL346" s="15">
        <f t="shared" si="47"/>
        <v>0</v>
      </c>
      <c r="AM346" s="15">
        <v>325542700</v>
      </c>
      <c r="AN346" s="15"/>
      <c r="AO346" s="15"/>
      <c r="AP346" s="15"/>
      <c r="AQ346" s="15"/>
      <c r="AR346" s="15"/>
      <c r="AS346" s="15">
        <v>6000000000</v>
      </c>
      <c r="AT346" s="15">
        <f t="shared" si="49"/>
        <v>6325542700</v>
      </c>
      <c r="AU346" s="15"/>
      <c r="AV346" s="15"/>
      <c r="AW346" s="15"/>
      <c r="AX346" s="15"/>
      <c r="AY346" s="15"/>
      <c r="AZ346" s="15"/>
      <c r="BA346" s="15"/>
      <c r="BB346" s="15">
        <f t="shared" si="50"/>
        <v>0</v>
      </c>
      <c r="BC346" s="15"/>
      <c r="BD346" s="15"/>
      <c r="BE346" s="15"/>
      <c r="BF346" s="15"/>
      <c r="BG346" s="15"/>
      <c r="BH346" s="15"/>
      <c r="BI346" s="15"/>
      <c r="BJ346" s="15">
        <f t="shared" si="51"/>
        <v>0</v>
      </c>
      <c r="BK346" s="15">
        <f t="shared" si="53"/>
        <v>325542700</v>
      </c>
      <c r="BL346" s="15">
        <f t="shared" si="53"/>
        <v>0</v>
      </c>
      <c r="BM346" s="15">
        <f t="shared" si="53"/>
        <v>0</v>
      </c>
      <c r="BN346" s="15">
        <f t="shared" si="53"/>
        <v>0</v>
      </c>
      <c r="BO346" s="15">
        <f t="shared" si="53"/>
        <v>0</v>
      </c>
      <c r="BP346" s="15">
        <f t="shared" si="53"/>
        <v>0</v>
      </c>
      <c r="BQ346" s="15">
        <f t="shared" si="53"/>
        <v>6000000000</v>
      </c>
      <c r="BR346" s="15">
        <f t="shared" si="52"/>
        <v>6325542700</v>
      </c>
    </row>
    <row r="347" spans="1:70" ht="135" hidden="1" x14ac:dyDescent="0.25">
      <c r="A347" s="1">
        <v>343</v>
      </c>
      <c r="B347" s="103" t="s">
        <v>1174</v>
      </c>
      <c r="C347" s="7" t="s">
        <v>193</v>
      </c>
      <c r="D347" s="8" t="s">
        <v>194</v>
      </c>
      <c r="E347" s="9" t="s">
        <v>1244</v>
      </c>
      <c r="F347" s="8" t="s">
        <v>1245</v>
      </c>
      <c r="G347" s="10" t="s">
        <v>197</v>
      </c>
      <c r="H347" s="11" t="s">
        <v>198</v>
      </c>
      <c r="I347" s="11" t="s">
        <v>1225</v>
      </c>
      <c r="J347" s="11" t="s">
        <v>1225</v>
      </c>
      <c r="K347" s="11"/>
      <c r="L347" s="7">
        <v>91</v>
      </c>
      <c r="M347" s="7">
        <v>45</v>
      </c>
      <c r="N347" s="7"/>
      <c r="O347" s="12">
        <v>355</v>
      </c>
      <c r="P347" s="13" t="s">
        <v>1246</v>
      </c>
      <c r="Q347" s="11" t="s">
        <v>1247</v>
      </c>
      <c r="R347" s="11" t="s">
        <v>1247</v>
      </c>
      <c r="S347" s="20">
        <v>1</v>
      </c>
      <c r="T347" s="20">
        <v>1</v>
      </c>
      <c r="U347" s="20"/>
      <c r="V347" s="8" t="s">
        <v>202</v>
      </c>
      <c r="W347" s="39"/>
      <c r="X347" s="15">
        <v>5126904000</v>
      </c>
      <c r="Y347" s="15"/>
      <c r="Z347" s="15"/>
      <c r="AA347" s="15"/>
      <c r="AB347" s="15"/>
      <c r="AC347" s="15"/>
      <c r="AD347" s="15">
        <f t="shared" si="46"/>
        <v>5126904000</v>
      </c>
      <c r="AE347" s="15"/>
      <c r="AF347" s="15">
        <v>5667448059</v>
      </c>
      <c r="AG347" s="15"/>
      <c r="AH347" s="15"/>
      <c r="AI347" s="15"/>
      <c r="AJ347" s="15"/>
      <c r="AK347" s="15"/>
      <c r="AL347" s="15">
        <f t="shared" si="47"/>
        <v>5667448059</v>
      </c>
      <c r="AM347" s="15">
        <v>325542700</v>
      </c>
      <c r="AN347" s="15">
        <v>4795864190</v>
      </c>
      <c r="AO347" s="15"/>
      <c r="AP347" s="15"/>
      <c r="AQ347" s="15"/>
      <c r="AR347" s="15"/>
      <c r="AS347" s="15"/>
      <c r="AT347" s="15">
        <f t="shared" si="49"/>
        <v>5121406890</v>
      </c>
      <c r="AU347" s="15"/>
      <c r="AV347" s="15">
        <v>5011940116</v>
      </c>
      <c r="AW347" s="15"/>
      <c r="AX347" s="15"/>
      <c r="AY347" s="15"/>
      <c r="AZ347" s="15"/>
      <c r="BA347" s="15"/>
      <c r="BB347" s="15">
        <f t="shared" si="50"/>
        <v>5011940116</v>
      </c>
      <c r="BC347" s="15"/>
      <c r="BD347" s="15">
        <v>5344798319</v>
      </c>
      <c r="BE347" s="15"/>
      <c r="BF347" s="15"/>
      <c r="BG347" s="15"/>
      <c r="BH347" s="15"/>
      <c r="BI347" s="15"/>
      <c r="BJ347" s="15">
        <f t="shared" si="51"/>
        <v>5344798319</v>
      </c>
      <c r="BK347" s="15">
        <f t="shared" si="53"/>
        <v>325542700</v>
      </c>
      <c r="BL347" s="15">
        <f t="shared" si="53"/>
        <v>25946954684</v>
      </c>
      <c r="BM347" s="15">
        <f t="shared" si="53"/>
        <v>0</v>
      </c>
      <c r="BN347" s="15">
        <f t="shared" si="53"/>
        <v>0</v>
      </c>
      <c r="BO347" s="15">
        <f t="shared" si="53"/>
        <v>0</v>
      </c>
      <c r="BP347" s="15">
        <f t="shared" si="53"/>
        <v>0</v>
      </c>
      <c r="BQ347" s="15">
        <f t="shared" si="53"/>
        <v>0</v>
      </c>
      <c r="BR347" s="15">
        <f t="shared" si="52"/>
        <v>26272497384</v>
      </c>
    </row>
    <row r="348" spans="1:70" ht="225" hidden="1" x14ac:dyDescent="0.25">
      <c r="A348" s="1">
        <v>344</v>
      </c>
      <c r="B348" s="103" t="s">
        <v>1174</v>
      </c>
      <c r="C348" s="7">
        <v>45</v>
      </c>
      <c r="D348" s="8" t="s">
        <v>548</v>
      </c>
      <c r="E348" s="9" t="s">
        <v>1248</v>
      </c>
      <c r="F348" s="8" t="s">
        <v>1249</v>
      </c>
      <c r="G348" s="7">
        <v>1000</v>
      </c>
      <c r="H348" s="11" t="s">
        <v>551</v>
      </c>
      <c r="I348" s="11" t="s">
        <v>1250</v>
      </c>
      <c r="J348" s="22" t="s">
        <v>1251</v>
      </c>
      <c r="K348" s="22" t="s">
        <v>1252</v>
      </c>
      <c r="L348" s="7">
        <v>7.32</v>
      </c>
      <c r="M348" s="32">
        <v>7.5</v>
      </c>
      <c r="N348" s="32"/>
      <c r="O348" s="12">
        <v>356</v>
      </c>
      <c r="P348" s="13" t="s">
        <v>1253</v>
      </c>
      <c r="Q348" s="11" t="s">
        <v>1254</v>
      </c>
      <c r="R348" s="11" t="s">
        <v>1254</v>
      </c>
      <c r="S348" s="20">
        <v>0</v>
      </c>
      <c r="T348" s="20">
        <v>1</v>
      </c>
      <c r="U348" s="20"/>
      <c r="V348" s="8" t="s">
        <v>525</v>
      </c>
      <c r="W348" s="39"/>
      <c r="X348" s="15">
        <v>876316968</v>
      </c>
      <c r="Y348" s="15"/>
      <c r="Z348" s="15"/>
      <c r="AA348" s="15"/>
      <c r="AB348" s="15"/>
      <c r="AC348" s="15"/>
      <c r="AD348" s="15">
        <f t="shared" si="46"/>
        <v>876316968</v>
      </c>
      <c r="AE348" s="15"/>
      <c r="AF348" s="15">
        <v>1500000000</v>
      </c>
      <c r="AG348" s="15"/>
      <c r="AH348" s="15"/>
      <c r="AI348" s="15"/>
      <c r="AJ348" s="15"/>
      <c r="AK348" s="15">
        <v>300000000</v>
      </c>
      <c r="AL348" s="15">
        <f t="shared" si="47"/>
        <v>1800000000</v>
      </c>
      <c r="AM348" s="15">
        <v>325542700</v>
      </c>
      <c r="AN348" s="15">
        <v>800000000</v>
      </c>
      <c r="AO348" s="15"/>
      <c r="AP348" s="15"/>
      <c r="AQ348" s="15"/>
      <c r="AR348" s="15"/>
      <c r="AS348" s="15">
        <v>400000000</v>
      </c>
      <c r="AT348" s="15">
        <f t="shared" si="49"/>
        <v>1525542700</v>
      </c>
      <c r="AU348" s="15"/>
      <c r="AV348" s="15">
        <v>880000000</v>
      </c>
      <c r="AW348" s="15"/>
      <c r="AX348" s="15"/>
      <c r="AY348" s="15"/>
      <c r="AZ348" s="15"/>
      <c r="BA348" s="15">
        <v>400000000</v>
      </c>
      <c r="BB348" s="15">
        <f t="shared" si="50"/>
        <v>1280000000</v>
      </c>
      <c r="BC348" s="15"/>
      <c r="BD348" s="15">
        <v>600000000</v>
      </c>
      <c r="BE348" s="15"/>
      <c r="BF348" s="15"/>
      <c r="BG348" s="15"/>
      <c r="BH348" s="15"/>
      <c r="BI348" s="15"/>
      <c r="BJ348" s="15">
        <f t="shared" si="51"/>
        <v>600000000</v>
      </c>
      <c r="BK348" s="15">
        <f t="shared" si="53"/>
        <v>325542700</v>
      </c>
      <c r="BL348" s="15">
        <f t="shared" si="53"/>
        <v>4656316968</v>
      </c>
      <c r="BM348" s="15">
        <f t="shared" si="53"/>
        <v>0</v>
      </c>
      <c r="BN348" s="15">
        <f t="shared" si="53"/>
        <v>0</v>
      </c>
      <c r="BO348" s="15">
        <f t="shared" si="53"/>
        <v>0</v>
      </c>
      <c r="BP348" s="15">
        <f t="shared" si="53"/>
        <v>0</v>
      </c>
      <c r="BQ348" s="15">
        <f t="shared" si="53"/>
        <v>1100000000</v>
      </c>
      <c r="BR348" s="15">
        <f t="shared" si="52"/>
        <v>6081859668</v>
      </c>
    </row>
    <row r="349" spans="1:70" ht="225" hidden="1" x14ac:dyDescent="0.25">
      <c r="A349" s="1">
        <v>345</v>
      </c>
      <c r="B349" s="103" t="s">
        <v>1174</v>
      </c>
      <c r="C349" s="7">
        <v>45</v>
      </c>
      <c r="D349" s="8" t="s">
        <v>548</v>
      </c>
      <c r="E349" s="9" t="s">
        <v>1248</v>
      </c>
      <c r="F349" s="8" t="s">
        <v>1249</v>
      </c>
      <c r="G349" s="7">
        <v>1000</v>
      </c>
      <c r="H349" s="11" t="s">
        <v>551</v>
      </c>
      <c r="I349" s="11" t="s">
        <v>1250</v>
      </c>
      <c r="J349" s="22" t="s">
        <v>1251</v>
      </c>
      <c r="K349" s="22" t="s">
        <v>1252</v>
      </c>
      <c r="L349" s="7">
        <v>7.32</v>
      </c>
      <c r="M349" s="32">
        <v>7.5</v>
      </c>
      <c r="N349" s="32"/>
      <c r="O349" s="12">
        <v>357</v>
      </c>
      <c r="P349" s="13" t="s">
        <v>1255</v>
      </c>
      <c r="Q349" s="11" t="s">
        <v>1256</v>
      </c>
      <c r="R349" s="11" t="s">
        <v>1256</v>
      </c>
      <c r="S349" s="20">
        <v>0</v>
      </c>
      <c r="T349" s="20">
        <v>1</v>
      </c>
      <c r="U349" s="20"/>
      <c r="V349" s="8" t="s">
        <v>525</v>
      </c>
      <c r="W349" s="39"/>
      <c r="X349" s="15">
        <v>341721000</v>
      </c>
      <c r="Y349" s="15"/>
      <c r="Z349" s="15"/>
      <c r="AA349" s="15"/>
      <c r="AB349" s="15"/>
      <c r="AC349" s="15"/>
      <c r="AD349" s="15">
        <f t="shared" si="46"/>
        <v>341721000</v>
      </c>
      <c r="AE349" s="15"/>
      <c r="AF349" s="15">
        <v>1100000000</v>
      </c>
      <c r="AG349" s="15"/>
      <c r="AH349" s="15"/>
      <c r="AI349" s="15"/>
      <c r="AJ349" s="15"/>
      <c r="AK349" s="15">
        <v>300000000</v>
      </c>
      <c r="AL349" s="15">
        <f t="shared" si="47"/>
        <v>1400000000</v>
      </c>
      <c r="AM349" s="15">
        <v>325542700</v>
      </c>
      <c r="AN349" s="15">
        <v>450000000</v>
      </c>
      <c r="AO349" s="15"/>
      <c r="AP349" s="15"/>
      <c r="AQ349" s="15"/>
      <c r="AR349" s="15"/>
      <c r="AS349" s="15">
        <v>200000000</v>
      </c>
      <c r="AT349" s="15">
        <f t="shared" si="49"/>
        <v>975542700</v>
      </c>
      <c r="AU349" s="15"/>
      <c r="AV349" s="15">
        <v>350000000</v>
      </c>
      <c r="AW349" s="15"/>
      <c r="AX349" s="15"/>
      <c r="AY349" s="15"/>
      <c r="AZ349" s="15"/>
      <c r="BA349" s="15">
        <v>150000000</v>
      </c>
      <c r="BB349" s="15">
        <f t="shared" si="50"/>
        <v>500000000</v>
      </c>
      <c r="BC349" s="15"/>
      <c r="BD349" s="15">
        <v>600000000</v>
      </c>
      <c r="BE349" s="15"/>
      <c r="BF349" s="15"/>
      <c r="BG349" s="15"/>
      <c r="BH349" s="15"/>
      <c r="BI349" s="15"/>
      <c r="BJ349" s="15">
        <f t="shared" si="51"/>
        <v>600000000</v>
      </c>
      <c r="BK349" s="15">
        <f t="shared" si="53"/>
        <v>325542700</v>
      </c>
      <c r="BL349" s="15">
        <f t="shared" si="53"/>
        <v>2841721000</v>
      </c>
      <c r="BM349" s="15">
        <f t="shared" si="53"/>
        <v>0</v>
      </c>
      <c r="BN349" s="15">
        <f t="shared" si="53"/>
        <v>0</v>
      </c>
      <c r="BO349" s="15">
        <f t="shared" si="53"/>
        <v>0</v>
      </c>
      <c r="BP349" s="15">
        <f t="shared" si="53"/>
        <v>0</v>
      </c>
      <c r="BQ349" s="15">
        <f t="shared" si="53"/>
        <v>650000000</v>
      </c>
      <c r="BR349" s="15">
        <f t="shared" si="52"/>
        <v>3817263700</v>
      </c>
    </row>
    <row r="350" spans="1:70" ht="255" hidden="1" x14ac:dyDescent="0.25">
      <c r="A350" s="1">
        <v>359</v>
      </c>
      <c r="B350" s="103" t="s">
        <v>1174</v>
      </c>
      <c r="C350" s="7">
        <v>45</v>
      </c>
      <c r="D350" s="8" t="s">
        <v>548</v>
      </c>
      <c r="E350" s="9" t="s">
        <v>1257</v>
      </c>
      <c r="F350" s="8" t="s">
        <v>1096</v>
      </c>
      <c r="G350" s="7">
        <v>1000</v>
      </c>
      <c r="H350" s="11" t="s">
        <v>551</v>
      </c>
      <c r="I350" s="11" t="s">
        <v>1118</v>
      </c>
      <c r="J350" s="11" t="s">
        <v>1118</v>
      </c>
      <c r="K350" s="11"/>
      <c r="L350" s="23">
        <v>0.71</v>
      </c>
      <c r="M350" s="23">
        <v>1</v>
      </c>
      <c r="N350" s="23"/>
      <c r="O350" s="19">
        <v>451</v>
      </c>
      <c r="P350" s="13"/>
      <c r="Q350" s="75"/>
      <c r="R350" s="22" t="s">
        <v>1258</v>
      </c>
      <c r="S350" s="21"/>
      <c r="T350" s="21">
        <v>13</v>
      </c>
      <c r="U350" s="31" t="s">
        <v>1184</v>
      </c>
      <c r="V350" s="8" t="s">
        <v>1102</v>
      </c>
      <c r="W350" s="39"/>
      <c r="X350" s="15"/>
      <c r="Y350" s="15"/>
      <c r="Z350" s="15"/>
      <c r="AA350" s="15"/>
      <c r="AB350" s="15"/>
      <c r="AC350" s="15"/>
      <c r="AD350" s="15">
        <f t="shared" ref="AD350:AD369" si="54">SUM(W350:AC350)</f>
        <v>0</v>
      </c>
      <c r="AE350" s="15">
        <v>3570000000</v>
      </c>
      <c r="AF350" s="15"/>
      <c r="AG350" s="15"/>
      <c r="AH350" s="15"/>
      <c r="AI350" s="15"/>
      <c r="AJ350" s="15"/>
      <c r="AK350" s="15"/>
      <c r="AL350" s="15">
        <f t="shared" ref="AL350:AL369" si="55">SUM(AE350:AK350)</f>
        <v>3570000000</v>
      </c>
      <c r="AM350" s="15">
        <v>325542700</v>
      </c>
      <c r="AN350" s="15"/>
      <c r="AO350" s="15"/>
      <c r="AP350" s="15"/>
      <c r="AQ350" s="15"/>
      <c r="AR350" s="15"/>
      <c r="AS350" s="15"/>
      <c r="AT350" s="15">
        <f t="shared" si="49"/>
        <v>325542700</v>
      </c>
      <c r="AU350" s="15"/>
      <c r="AV350" s="15"/>
      <c r="AW350" s="15"/>
      <c r="AX350" s="15"/>
      <c r="AY350" s="15"/>
      <c r="AZ350" s="15"/>
      <c r="BA350" s="15"/>
      <c r="BB350" s="15">
        <f t="shared" si="50"/>
        <v>0</v>
      </c>
      <c r="BC350" s="15"/>
      <c r="BD350" s="15"/>
      <c r="BE350" s="15"/>
      <c r="BF350" s="15"/>
      <c r="BG350" s="15"/>
      <c r="BH350" s="15"/>
      <c r="BI350" s="15"/>
      <c r="BJ350" s="15">
        <f t="shared" si="51"/>
        <v>0</v>
      </c>
      <c r="BK350" s="15">
        <f t="shared" si="53"/>
        <v>3895542700</v>
      </c>
      <c r="BL350" s="15">
        <f t="shared" si="53"/>
        <v>0</v>
      </c>
      <c r="BM350" s="15">
        <f t="shared" si="53"/>
        <v>0</v>
      </c>
      <c r="BN350" s="15">
        <f t="shared" si="53"/>
        <v>0</v>
      </c>
      <c r="BO350" s="15">
        <f t="shared" si="53"/>
        <v>0</v>
      </c>
      <c r="BP350" s="15">
        <f t="shared" si="53"/>
        <v>0</v>
      </c>
      <c r="BQ350" s="15">
        <f t="shared" si="53"/>
        <v>0</v>
      </c>
      <c r="BR350" s="15">
        <f t="shared" si="52"/>
        <v>3895542700</v>
      </c>
    </row>
    <row r="351" spans="1:70" ht="135" hidden="1" x14ac:dyDescent="0.25">
      <c r="A351" s="1">
        <v>346</v>
      </c>
      <c r="B351" s="103" t="s">
        <v>1174</v>
      </c>
      <c r="C351" s="7">
        <v>40</v>
      </c>
      <c r="D351" s="63" t="s">
        <v>222</v>
      </c>
      <c r="E351" s="64" t="s">
        <v>726</v>
      </c>
      <c r="F351" s="63" t="s">
        <v>727</v>
      </c>
      <c r="G351" s="65">
        <v>1400</v>
      </c>
      <c r="H351" s="70" t="s">
        <v>225</v>
      </c>
      <c r="I351" s="70" t="s">
        <v>1259</v>
      </c>
      <c r="J351" s="70" t="s">
        <v>1259</v>
      </c>
      <c r="K351" s="70"/>
      <c r="L351" s="71">
        <v>0.17241379310344829</v>
      </c>
      <c r="M351" s="71">
        <v>0.19827586206896552</v>
      </c>
      <c r="N351" s="71"/>
      <c r="O351" s="19">
        <v>359</v>
      </c>
      <c r="P351" s="13" t="s">
        <v>1260</v>
      </c>
      <c r="Q351" s="70" t="s">
        <v>1261</v>
      </c>
      <c r="R351" s="70" t="s">
        <v>1261</v>
      </c>
      <c r="S351" s="14">
        <v>0</v>
      </c>
      <c r="T351" s="20">
        <v>1</v>
      </c>
      <c r="U351" s="20"/>
      <c r="V351" s="63" t="s">
        <v>733</v>
      </c>
      <c r="W351" s="106"/>
      <c r="X351" s="107"/>
      <c r="Y351" s="107"/>
      <c r="Z351" s="107"/>
      <c r="AA351" s="107"/>
      <c r="AB351" s="107"/>
      <c r="AC351" s="107"/>
      <c r="AD351" s="67">
        <f t="shared" si="54"/>
        <v>0</v>
      </c>
      <c r="AE351" s="107"/>
      <c r="AF351" s="107"/>
      <c r="AG351" s="15"/>
      <c r="AH351" s="107"/>
      <c r="AI351" s="107"/>
      <c r="AJ351" s="107"/>
      <c r="AK351" s="107"/>
      <c r="AL351" s="67">
        <f t="shared" si="55"/>
        <v>0</v>
      </c>
      <c r="AM351" s="107">
        <v>325542700</v>
      </c>
      <c r="AN351" s="107"/>
      <c r="AO351" s="107"/>
      <c r="AP351" s="107"/>
      <c r="AQ351" s="107"/>
      <c r="AR351" s="107"/>
      <c r="AS351" s="107">
        <v>250000000</v>
      </c>
      <c r="AT351" s="67">
        <f t="shared" si="49"/>
        <v>575542700</v>
      </c>
      <c r="AU351" s="107"/>
      <c r="AV351" s="107"/>
      <c r="AW351" s="107"/>
      <c r="AX351" s="107"/>
      <c r="AY351" s="107"/>
      <c r="AZ351" s="107"/>
      <c r="BA351" s="107"/>
      <c r="BB351" s="67">
        <f t="shared" si="50"/>
        <v>0</v>
      </c>
      <c r="BC351" s="107"/>
      <c r="BD351" s="107"/>
      <c r="BE351" s="107"/>
      <c r="BF351" s="107"/>
      <c r="BG351" s="107"/>
      <c r="BH351" s="107"/>
      <c r="BI351" s="107"/>
      <c r="BJ351" s="15">
        <f t="shared" si="51"/>
        <v>0</v>
      </c>
      <c r="BK351" s="15">
        <f t="shared" si="53"/>
        <v>325542700</v>
      </c>
      <c r="BL351" s="15">
        <f t="shared" si="53"/>
        <v>0</v>
      </c>
      <c r="BM351" s="15">
        <f t="shared" si="53"/>
        <v>0</v>
      </c>
      <c r="BN351" s="15">
        <f t="shared" si="53"/>
        <v>0</v>
      </c>
      <c r="BO351" s="15">
        <f t="shared" si="53"/>
        <v>0</v>
      </c>
      <c r="BP351" s="15">
        <f t="shared" si="53"/>
        <v>0</v>
      </c>
      <c r="BQ351" s="15">
        <f t="shared" si="53"/>
        <v>250000000</v>
      </c>
      <c r="BR351" s="15">
        <f t="shared" si="52"/>
        <v>575542700</v>
      </c>
    </row>
    <row r="352" spans="1:70" ht="90" hidden="1" x14ac:dyDescent="0.25">
      <c r="A352" s="1">
        <v>347</v>
      </c>
      <c r="B352" s="103" t="s">
        <v>1174</v>
      </c>
      <c r="C352" s="7">
        <v>40</v>
      </c>
      <c r="D352" s="63" t="s">
        <v>222</v>
      </c>
      <c r="E352" s="64" t="s">
        <v>726</v>
      </c>
      <c r="F352" s="63" t="s">
        <v>727</v>
      </c>
      <c r="G352" s="65">
        <v>1400</v>
      </c>
      <c r="H352" s="70" t="s">
        <v>225</v>
      </c>
      <c r="I352" s="70" t="s">
        <v>1262</v>
      </c>
      <c r="J352" s="70" t="s">
        <v>1262</v>
      </c>
      <c r="K352" s="70"/>
      <c r="L352" s="65" t="s">
        <v>1263</v>
      </c>
      <c r="M352" s="65" t="s">
        <v>1264</v>
      </c>
      <c r="N352" s="65"/>
      <c r="O352" s="12">
        <v>360</v>
      </c>
      <c r="P352" s="13" t="s">
        <v>1265</v>
      </c>
      <c r="Q352" s="70" t="s">
        <v>1266</v>
      </c>
      <c r="R352" s="70" t="s">
        <v>1266</v>
      </c>
      <c r="S352" s="14" t="s">
        <v>72</v>
      </c>
      <c r="T352" s="14">
        <v>11</v>
      </c>
      <c r="U352" s="14"/>
      <c r="V352" s="63" t="s">
        <v>733</v>
      </c>
      <c r="W352" s="106"/>
      <c r="X352" s="107"/>
      <c r="Y352" s="107"/>
      <c r="Z352" s="107"/>
      <c r="AA352" s="107"/>
      <c r="AB352" s="107"/>
      <c r="AC352" s="107"/>
      <c r="AD352" s="67">
        <f t="shared" si="54"/>
        <v>0</v>
      </c>
      <c r="AE352" s="107"/>
      <c r="AF352" s="107"/>
      <c r="AG352" s="15"/>
      <c r="AH352" s="107"/>
      <c r="AI352" s="107"/>
      <c r="AJ352" s="107"/>
      <c r="AK352" s="107"/>
      <c r="AL352" s="67">
        <f t="shared" si="55"/>
        <v>0</v>
      </c>
      <c r="AM352" s="107">
        <v>325542700</v>
      </c>
      <c r="AN352" s="107"/>
      <c r="AO352" s="107"/>
      <c r="AP352" s="107"/>
      <c r="AQ352" s="107"/>
      <c r="AR352" s="107"/>
      <c r="AS352" s="107">
        <v>36566447569</v>
      </c>
      <c r="AT352" s="67">
        <f t="shared" si="49"/>
        <v>36891990269</v>
      </c>
      <c r="AU352" s="107"/>
      <c r="AV352" s="107"/>
      <c r="AW352" s="107"/>
      <c r="AX352" s="107"/>
      <c r="AY352" s="107"/>
      <c r="AZ352" s="107"/>
      <c r="BA352" s="107">
        <v>15226819780</v>
      </c>
      <c r="BB352" s="67">
        <f t="shared" si="50"/>
        <v>15226819780</v>
      </c>
      <c r="BC352" s="107"/>
      <c r="BD352" s="107"/>
      <c r="BE352" s="107"/>
      <c r="BF352" s="107"/>
      <c r="BG352" s="107"/>
      <c r="BH352" s="107"/>
      <c r="BI352" s="107"/>
      <c r="BJ352" s="15">
        <f t="shared" si="51"/>
        <v>0</v>
      </c>
      <c r="BK352" s="15">
        <f t="shared" si="53"/>
        <v>325542700</v>
      </c>
      <c r="BL352" s="15">
        <f t="shared" si="53"/>
        <v>0</v>
      </c>
      <c r="BM352" s="15">
        <f t="shared" si="53"/>
        <v>0</v>
      </c>
      <c r="BN352" s="15">
        <f t="shared" si="53"/>
        <v>0</v>
      </c>
      <c r="BO352" s="15">
        <f t="shared" si="53"/>
        <v>0</v>
      </c>
      <c r="BP352" s="15">
        <f t="shared" si="53"/>
        <v>0</v>
      </c>
      <c r="BQ352" s="15">
        <f t="shared" si="53"/>
        <v>51793267349</v>
      </c>
      <c r="BR352" s="15">
        <f t="shared" si="52"/>
        <v>52118810049</v>
      </c>
    </row>
    <row r="353" spans="1:70" ht="120" hidden="1" x14ac:dyDescent="0.25">
      <c r="A353" s="1">
        <v>348</v>
      </c>
      <c r="B353" s="103" t="s">
        <v>1174</v>
      </c>
      <c r="C353" s="7">
        <v>40</v>
      </c>
      <c r="D353" s="63" t="s">
        <v>222</v>
      </c>
      <c r="E353" s="64" t="s">
        <v>726</v>
      </c>
      <c r="F353" s="63" t="s">
        <v>727</v>
      </c>
      <c r="G353" s="65">
        <v>1400</v>
      </c>
      <c r="H353" s="70" t="s">
        <v>225</v>
      </c>
      <c r="I353" s="70" t="s">
        <v>1267</v>
      </c>
      <c r="J353" s="70" t="s">
        <v>1267</v>
      </c>
      <c r="K353" s="70"/>
      <c r="L353" s="71">
        <v>7.1999999999999998E-3</v>
      </c>
      <c r="M353" s="71">
        <v>4.0000000000000001E-3</v>
      </c>
      <c r="N353" s="71"/>
      <c r="O353" s="19">
        <v>361</v>
      </c>
      <c r="P353" s="13" t="s">
        <v>1268</v>
      </c>
      <c r="Q353" s="70" t="s">
        <v>1269</v>
      </c>
      <c r="R353" s="70" t="s">
        <v>1269</v>
      </c>
      <c r="S353" s="14">
        <v>615986</v>
      </c>
      <c r="T353" s="14" t="s">
        <v>1270</v>
      </c>
      <c r="U353" s="14"/>
      <c r="V353" s="63" t="s">
        <v>733</v>
      </c>
      <c r="W353" s="106"/>
      <c r="X353" s="107"/>
      <c r="Y353" s="107"/>
      <c r="Z353" s="107"/>
      <c r="AA353" s="107"/>
      <c r="AB353" s="107"/>
      <c r="AC353" s="107">
        <v>2232733481</v>
      </c>
      <c r="AD353" s="67">
        <f t="shared" si="54"/>
        <v>2232733481</v>
      </c>
      <c r="AE353" s="107"/>
      <c r="AF353" s="107"/>
      <c r="AG353" s="15"/>
      <c r="AH353" s="107"/>
      <c r="AI353" s="107"/>
      <c r="AJ353" s="107"/>
      <c r="AK353" s="107">
        <v>782736007</v>
      </c>
      <c r="AL353" s="67">
        <f t="shared" si="55"/>
        <v>782736007</v>
      </c>
      <c r="AM353" s="107">
        <v>325542700</v>
      </c>
      <c r="AN353" s="107"/>
      <c r="AO353" s="107"/>
      <c r="AP353" s="107"/>
      <c r="AQ353" s="107"/>
      <c r="AR353" s="107"/>
      <c r="AS353" s="107">
        <v>688756655</v>
      </c>
      <c r="AT353" s="67">
        <f t="shared" si="49"/>
        <v>1014299355</v>
      </c>
      <c r="AU353" s="107"/>
      <c r="AV353" s="107"/>
      <c r="AW353" s="107"/>
      <c r="AX353" s="107"/>
      <c r="AY353" s="107"/>
      <c r="AZ353" s="107"/>
      <c r="BA353" s="107">
        <v>2204844216</v>
      </c>
      <c r="BB353" s="67">
        <f t="shared" si="50"/>
        <v>2204844216</v>
      </c>
      <c r="BC353" s="107"/>
      <c r="BD353" s="107"/>
      <c r="BE353" s="107"/>
      <c r="BF353" s="107"/>
      <c r="BG353" s="107"/>
      <c r="BH353" s="107"/>
      <c r="BI353" s="107"/>
      <c r="BJ353" s="15">
        <f t="shared" si="51"/>
        <v>0</v>
      </c>
      <c r="BK353" s="15">
        <f t="shared" si="53"/>
        <v>325542700</v>
      </c>
      <c r="BL353" s="15">
        <f t="shared" si="53"/>
        <v>0</v>
      </c>
      <c r="BM353" s="15">
        <f t="shared" si="53"/>
        <v>0</v>
      </c>
      <c r="BN353" s="15">
        <f t="shared" si="53"/>
        <v>0</v>
      </c>
      <c r="BO353" s="15">
        <f t="shared" si="53"/>
        <v>0</v>
      </c>
      <c r="BP353" s="15">
        <f t="shared" si="53"/>
        <v>0</v>
      </c>
      <c r="BQ353" s="15">
        <f t="shared" si="53"/>
        <v>5909070359</v>
      </c>
      <c r="BR353" s="15">
        <f t="shared" si="52"/>
        <v>6234613059</v>
      </c>
    </row>
    <row r="354" spans="1:70" ht="120" hidden="1" x14ac:dyDescent="0.25">
      <c r="A354" s="1">
        <v>349</v>
      </c>
      <c r="B354" s="103" t="s">
        <v>1174</v>
      </c>
      <c r="C354" s="7">
        <v>40</v>
      </c>
      <c r="D354" s="63" t="s">
        <v>222</v>
      </c>
      <c r="E354" s="64" t="s">
        <v>726</v>
      </c>
      <c r="F354" s="63" t="s">
        <v>727</v>
      </c>
      <c r="G354" s="65">
        <v>1400</v>
      </c>
      <c r="H354" s="70" t="s">
        <v>225</v>
      </c>
      <c r="I354" s="70" t="s">
        <v>1267</v>
      </c>
      <c r="J354" s="70" t="s">
        <v>1267</v>
      </c>
      <c r="K354" s="70"/>
      <c r="L354" s="71">
        <v>7.1999999999999998E-3</v>
      </c>
      <c r="M354" s="71">
        <v>4.0000000000000001E-3</v>
      </c>
      <c r="N354" s="71"/>
      <c r="O354" s="19">
        <v>362</v>
      </c>
      <c r="P354" s="13" t="s">
        <v>1271</v>
      </c>
      <c r="Q354" s="70" t="s">
        <v>1272</v>
      </c>
      <c r="R354" s="70" t="s">
        <v>1272</v>
      </c>
      <c r="S354" s="14">
        <v>608518</v>
      </c>
      <c r="T354" s="14" t="s">
        <v>1273</v>
      </c>
      <c r="U354" s="14"/>
      <c r="V354" s="63" t="s">
        <v>733</v>
      </c>
      <c r="W354" s="106"/>
      <c r="X354" s="107"/>
      <c r="Y354" s="107"/>
      <c r="Z354" s="107"/>
      <c r="AA354" s="107"/>
      <c r="AB354" s="107"/>
      <c r="AC354" s="107">
        <v>2308889758</v>
      </c>
      <c r="AD354" s="67">
        <f t="shared" si="54"/>
        <v>2308889758</v>
      </c>
      <c r="AE354" s="107"/>
      <c r="AF354" s="107"/>
      <c r="AG354" s="15"/>
      <c r="AH354" s="107"/>
      <c r="AI354" s="107"/>
      <c r="AJ354" s="107"/>
      <c r="AK354" s="107">
        <v>5569439776</v>
      </c>
      <c r="AL354" s="67">
        <f t="shared" si="55"/>
        <v>5569439776</v>
      </c>
      <c r="AM354" s="107">
        <v>325542700</v>
      </c>
      <c r="AN354" s="107"/>
      <c r="AO354" s="107"/>
      <c r="AP354" s="107"/>
      <c r="AQ354" s="107"/>
      <c r="AR354" s="107"/>
      <c r="AS354" s="107">
        <v>20962134982</v>
      </c>
      <c r="AT354" s="67">
        <f t="shared" si="49"/>
        <v>21287677682</v>
      </c>
      <c r="AU354" s="107"/>
      <c r="AV354" s="107"/>
      <c r="AW354" s="107"/>
      <c r="AX354" s="107"/>
      <c r="AY354" s="107"/>
      <c r="AZ354" s="107"/>
      <c r="BA354" s="107">
        <v>31563020205</v>
      </c>
      <c r="BB354" s="67">
        <f t="shared" si="50"/>
        <v>31563020205</v>
      </c>
      <c r="BC354" s="107"/>
      <c r="BD354" s="107"/>
      <c r="BE354" s="107"/>
      <c r="BF354" s="107"/>
      <c r="BG354" s="107"/>
      <c r="BH354" s="107"/>
      <c r="BI354" s="107"/>
      <c r="BJ354" s="15">
        <f t="shared" si="51"/>
        <v>0</v>
      </c>
      <c r="BK354" s="15">
        <f t="shared" si="53"/>
        <v>325542700</v>
      </c>
      <c r="BL354" s="15">
        <f t="shared" si="53"/>
        <v>0</v>
      </c>
      <c r="BM354" s="15">
        <f t="shared" si="53"/>
        <v>0</v>
      </c>
      <c r="BN354" s="15">
        <f t="shared" si="53"/>
        <v>0</v>
      </c>
      <c r="BO354" s="15">
        <f t="shared" si="53"/>
        <v>0</v>
      </c>
      <c r="BP354" s="15">
        <f t="shared" si="53"/>
        <v>0</v>
      </c>
      <c r="BQ354" s="15">
        <f t="shared" si="53"/>
        <v>60403484721</v>
      </c>
      <c r="BR354" s="15">
        <f t="shared" si="52"/>
        <v>60729027421</v>
      </c>
    </row>
    <row r="355" spans="1:70" ht="240" hidden="1" x14ac:dyDescent="0.25">
      <c r="A355" s="1">
        <v>350</v>
      </c>
      <c r="B355" s="103" t="s">
        <v>1174</v>
      </c>
      <c r="C355" s="7" t="s">
        <v>221</v>
      </c>
      <c r="D355" s="8" t="s">
        <v>222</v>
      </c>
      <c r="E355" s="9" t="s">
        <v>223</v>
      </c>
      <c r="F355" s="8" t="s">
        <v>224</v>
      </c>
      <c r="G355" s="7">
        <v>1400</v>
      </c>
      <c r="H355" s="11" t="s">
        <v>225</v>
      </c>
      <c r="I355" s="11" t="s">
        <v>1274</v>
      </c>
      <c r="J355" s="11" t="s">
        <v>1274</v>
      </c>
      <c r="K355" s="11"/>
      <c r="L355" s="7">
        <v>0</v>
      </c>
      <c r="M355" s="7">
        <v>4</v>
      </c>
      <c r="N355" s="7"/>
      <c r="O355" s="12">
        <v>363</v>
      </c>
      <c r="P355" s="13" t="s">
        <v>1275</v>
      </c>
      <c r="Q355" s="11" t="s">
        <v>1276</v>
      </c>
      <c r="R355" s="30" t="s">
        <v>1277</v>
      </c>
      <c r="S355" s="31">
        <v>0</v>
      </c>
      <c r="T355" s="31">
        <v>2</v>
      </c>
      <c r="U355" s="31" t="s">
        <v>1278</v>
      </c>
      <c r="V355" s="8" t="s">
        <v>240</v>
      </c>
      <c r="W355" s="39"/>
      <c r="X355" s="15"/>
      <c r="Y355" s="15"/>
      <c r="Z355" s="15"/>
      <c r="AA355" s="15"/>
      <c r="AB355" s="15"/>
      <c r="AC355" s="15"/>
      <c r="AD355" s="15">
        <f t="shared" si="54"/>
        <v>0</v>
      </c>
      <c r="AE355" s="15">
        <v>300000000</v>
      </c>
      <c r="AF355" s="15"/>
      <c r="AG355" s="15"/>
      <c r="AH355" s="15"/>
      <c r="AI355" s="15"/>
      <c r="AJ355" s="15"/>
      <c r="AK355" s="15">
        <v>1500000000</v>
      </c>
      <c r="AL355" s="15">
        <f t="shared" si="55"/>
        <v>1800000000</v>
      </c>
      <c r="AM355" s="15">
        <v>325542700</v>
      </c>
      <c r="AN355" s="15"/>
      <c r="AO355" s="15"/>
      <c r="AP355" s="15"/>
      <c r="AQ355" s="15"/>
      <c r="AR355" s="15"/>
      <c r="AS355" s="15">
        <v>1500000000</v>
      </c>
      <c r="AT355" s="15">
        <f t="shared" si="49"/>
        <v>1825542700</v>
      </c>
      <c r="AU355" s="15">
        <v>300000000</v>
      </c>
      <c r="AV355" s="15"/>
      <c r="AW355" s="15"/>
      <c r="AX355" s="15"/>
      <c r="AY355" s="15"/>
      <c r="AZ355" s="15"/>
      <c r="BA355" s="15">
        <v>2000000000</v>
      </c>
      <c r="BB355" s="15">
        <f t="shared" si="50"/>
        <v>2300000000</v>
      </c>
      <c r="BC355" s="15">
        <v>1000000000</v>
      </c>
      <c r="BD355" s="15"/>
      <c r="BE355" s="15"/>
      <c r="BF355" s="15"/>
      <c r="BG355" s="15"/>
      <c r="BH355" s="15"/>
      <c r="BI355" s="15">
        <v>1110000000</v>
      </c>
      <c r="BJ355" s="15">
        <f t="shared" si="51"/>
        <v>2110000000</v>
      </c>
      <c r="BK355" s="15">
        <f t="shared" si="53"/>
        <v>1925542700</v>
      </c>
      <c r="BL355" s="15">
        <f t="shared" si="53"/>
        <v>0</v>
      </c>
      <c r="BM355" s="15">
        <f t="shared" si="53"/>
        <v>0</v>
      </c>
      <c r="BN355" s="15">
        <f t="shared" si="53"/>
        <v>0</v>
      </c>
      <c r="BO355" s="15">
        <f t="shared" si="53"/>
        <v>0</v>
      </c>
      <c r="BP355" s="15">
        <f>+BH355+AZ355+AR355+AJ355</f>
        <v>0</v>
      </c>
      <c r="BQ355" s="15">
        <f t="shared" si="53"/>
        <v>6110000000</v>
      </c>
      <c r="BR355" s="15">
        <f t="shared" si="52"/>
        <v>8035542700</v>
      </c>
    </row>
    <row r="356" spans="1:70" ht="240" hidden="1" x14ac:dyDescent="0.25">
      <c r="A356" s="1">
        <v>351</v>
      </c>
      <c r="B356" s="103" t="s">
        <v>1174</v>
      </c>
      <c r="C356" s="7" t="s">
        <v>221</v>
      </c>
      <c r="D356" s="8" t="s">
        <v>222</v>
      </c>
      <c r="E356" s="9" t="s">
        <v>223</v>
      </c>
      <c r="F356" s="8" t="s">
        <v>224</v>
      </c>
      <c r="G356" s="7">
        <v>1400</v>
      </c>
      <c r="H356" s="11" t="s">
        <v>225</v>
      </c>
      <c r="I356" s="11" t="s">
        <v>1279</v>
      </c>
      <c r="J356" s="11" t="s">
        <v>1279</v>
      </c>
      <c r="K356" s="11"/>
      <c r="L356" s="7">
        <v>0</v>
      </c>
      <c r="M356" s="7">
        <v>150</v>
      </c>
      <c r="N356" s="7"/>
      <c r="O356" s="12">
        <v>364</v>
      </c>
      <c r="P356" s="13" t="s">
        <v>1280</v>
      </c>
      <c r="Q356" s="11" t="s">
        <v>1281</v>
      </c>
      <c r="R356" s="30" t="s">
        <v>1282</v>
      </c>
      <c r="S356" s="31">
        <v>0</v>
      </c>
      <c r="T356" s="31">
        <v>2</v>
      </c>
      <c r="U356" s="31" t="s">
        <v>1278</v>
      </c>
      <c r="V356" s="8" t="s">
        <v>240</v>
      </c>
      <c r="W356" s="39"/>
      <c r="X356" s="15"/>
      <c r="Y356" s="15"/>
      <c r="Z356" s="15"/>
      <c r="AA356" s="15"/>
      <c r="AB356" s="15"/>
      <c r="AC356" s="15"/>
      <c r="AD356" s="15">
        <f t="shared" si="54"/>
        <v>0</v>
      </c>
      <c r="AE356" s="15"/>
      <c r="AF356" s="15"/>
      <c r="AG356" s="15"/>
      <c r="AH356" s="15"/>
      <c r="AI356" s="15"/>
      <c r="AJ356" s="15"/>
      <c r="AK356" s="15"/>
      <c r="AL356" s="15">
        <f t="shared" si="55"/>
        <v>0</v>
      </c>
      <c r="AM356" s="15">
        <v>325542700</v>
      </c>
      <c r="AN356" s="15"/>
      <c r="AO356" s="15"/>
      <c r="AP356" s="15"/>
      <c r="AQ356" s="15"/>
      <c r="AR356" s="15"/>
      <c r="AS356" s="15">
        <v>800000000</v>
      </c>
      <c r="AT356" s="15">
        <f t="shared" si="49"/>
        <v>1125542700</v>
      </c>
      <c r="AU356" s="15">
        <v>250000000</v>
      </c>
      <c r="AV356" s="15"/>
      <c r="AW356" s="15"/>
      <c r="AX356" s="15"/>
      <c r="AY356" s="15"/>
      <c r="AZ356" s="15"/>
      <c r="BA356" s="15">
        <v>750000000</v>
      </c>
      <c r="BB356" s="15">
        <f t="shared" si="50"/>
        <v>1000000000</v>
      </c>
      <c r="BC356" s="15"/>
      <c r="BD356" s="15"/>
      <c r="BE356" s="15"/>
      <c r="BF356" s="15"/>
      <c r="BG356" s="15"/>
      <c r="BH356" s="15"/>
      <c r="BI356" s="15"/>
      <c r="BJ356" s="15">
        <f t="shared" si="51"/>
        <v>0</v>
      </c>
      <c r="BK356" s="15">
        <f t="shared" si="53"/>
        <v>575542700</v>
      </c>
      <c r="BL356" s="15">
        <f t="shared" si="53"/>
        <v>0</v>
      </c>
      <c r="BM356" s="15">
        <f t="shared" si="53"/>
        <v>0</v>
      </c>
      <c r="BN356" s="15">
        <f t="shared" si="53"/>
        <v>0</v>
      </c>
      <c r="BO356" s="15">
        <f t="shared" si="53"/>
        <v>0</v>
      </c>
      <c r="BP356" s="15">
        <f t="shared" si="53"/>
        <v>0</v>
      </c>
      <c r="BQ356" s="15">
        <f t="shared" si="53"/>
        <v>1550000000</v>
      </c>
      <c r="BR356" s="15">
        <f t="shared" si="52"/>
        <v>2125542700</v>
      </c>
    </row>
    <row r="357" spans="1:70" ht="120" hidden="1" x14ac:dyDescent="0.25">
      <c r="A357" s="1">
        <v>352</v>
      </c>
      <c r="B357" s="103" t="s">
        <v>1174</v>
      </c>
      <c r="C357" s="40" t="s">
        <v>1283</v>
      </c>
      <c r="D357" s="41" t="s">
        <v>1284</v>
      </c>
      <c r="E357" s="9" t="s">
        <v>1285</v>
      </c>
      <c r="F357" s="8" t="s">
        <v>1286</v>
      </c>
      <c r="G357" s="7">
        <v>1003</v>
      </c>
      <c r="H357" s="11" t="s">
        <v>1287</v>
      </c>
      <c r="I357" s="11" t="s">
        <v>1288</v>
      </c>
      <c r="J357" s="11" t="s">
        <v>1288</v>
      </c>
      <c r="K357" s="11"/>
      <c r="L357" s="18" t="s">
        <v>72</v>
      </c>
      <c r="M357" s="18">
        <v>1</v>
      </c>
      <c r="N357" s="18"/>
      <c r="O357" s="19">
        <v>366</v>
      </c>
      <c r="P357" s="13" t="s">
        <v>1289</v>
      </c>
      <c r="Q357" s="108" t="s">
        <v>1290</v>
      </c>
      <c r="R357" s="108" t="s">
        <v>1290</v>
      </c>
      <c r="S357" s="33" t="s">
        <v>72</v>
      </c>
      <c r="T357" s="20">
        <v>1</v>
      </c>
      <c r="U357" s="20"/>
      <c r="V357" s="8" t="s">
        <v>1189</v>
      </c>
      <c r="W357" s="39">
        <v>114335118</v>
      </c>
      <c r="X357" s="15"/>
      <c r="Y357" s="15"/>
      <c r="Z357" s="15"/>
      <c r="AA357" s="15"/>
      <c r="AB357" s="15"/>
      <c r="AC357" s="15"/>
      <c r="AD357" s="15">
        <f t="shared" si="54"/>
        <v>114335118</v>
      </c>
      <c r="AE357" s="15">
        <v>123899832</v>
      </c>
      <c r="AF357" s="15"/>
      <c r="AG357" s="15"/>
      <c r="AH357" s="15"/>
      <c r="AI357" s="15"/>
      <c r="AJ357" s="15"/>
      <c r="AK357" s="15">
        <v>100000000</v>
      </c>
      <c r="AL357" s="15">
        <f t="shared" si="55"/>
        <v>223899832</v>
      </c>
      <c r="AM357" s="15">
        <v>325542700</v>
      </c>
      <c r="AN357" s="15"/>
      <c r="AO357" s="15"/>
      <c r="AP357" s="15"/>
      <c r="AQ357" s="15"/>
      <c r="AR357" s="15"/>
      <c r="AS357" s="15">
        <v>100000000</v>
      </c>
      <c r="AT357" s="15">
        <f t="shared" si="49"/>
        <v>425542700</v>
      </c>
      <c r="AU357" s="15">
        <v>185394000</v>
      </c>
      <c r="AV357" s="15"/>
      <c r="AW357" s="15"/>
      <c r="AX357" s="15"/>
      <c r="AY357" s="15"/>
      <c r="AZ357" s="15"/>
      <c r="BA357" s="15">
        <v>100000000</v>
      </c>
      <c r="BB357" s="15">
        <f t="shared" si="50"/>
        <v>285394000</v>
      </c>
      <c r="BC357" s="15">
        <v>185394000</v>
      </c>
      <c r="BD357" s="15"/>
      <c r="BE357" s="15"/>
      <c r="BF357" s="15"/>
      <c r="BG357" s="15"/>
      <c r="BH357" s="15"/>
      <c r="BI357" s="15">
        <v>100000000</v>
      </c>
      <c r="BJ357" s="15">
        <f t="shared" si="51"/>
        <v>285394000</v>
      </c>
      <c r="BK357" s="15">
        <f t="shared" si="53"/>
        <v>934565650</v>
      </c>
      <c r="BL357" s="15">
        <f t="shared" si="53"/>
        <v>0</v>
      </c>
      <c r="BM357" s="15">
        <f t="shared" si="53"/>
        <v>0</v>
      </c>
      <c r="BN357" s="15">
        <f t="shared" si="53"/>
        <v>0</v>
      </c>
      <c r="BO357" s="15">
        <f t="shared" si="53"/>
        <v>0</v>
      </c>
      <c r="BP357" s="15">
        <f t="shared" si="53"/>
        <v>0</v>
      </c>
      <c r="BQ357" s="15">
        <f t="shared" si="53"/>
        <v>400000000</v>
      </c>
      <c r="BR357" s="15">
        <f t="shared" si="52"/>
        <v>1334565650</v>
      </c>
    </row>
    <row r="358" spans="1:70" ht="90" hidden="1" x14ac:dyDescent="0.25">
      <c r="A358" s="1">
        <v>353</v>
      </c>
      <c r="B358" s="103" t="s">
        <v>1174</v>
      </c>
      <c r="C358" s="40" t="s">
        <v>1283</v>
      </c>
      <c r="D358" s="41" t="s">
        <v>1284</v>
      </c>
      <c r="E358" s="9" t="s">
        <v>1285</v>
      </c>
      <c r="F358" s="8" t="s">
        <v>1286</v>
      </c>
      <c r="G358" s="7">
        <v>1003</v>
      </c>
      <c r="H358" s="11" t="s">
        <v>1287</v>
      </c>
      <c r="I358" s="11" t="s">
        <v>1288</v>
      </c>
      <c r="J358" s="11" t="s">
        <v>1288</v>
      </c>
      <c r="K358" s="11"/>
      <c r="L358" s="18" t="s">
        <v>72</v>
      </c>
      <c r="M358" s="18">
        <v>1</v>
      </c>
      <c r="N358" s="18"/>
      <c r="O358" s="19">
        <v>367</v>
      </c>
      <c r="P358" s="13" t="s">
        <v>1291</v>
      </c>
      <c r="Q358" s="108" t="s">
        <v>1292</v>
      </c>
      <c r="R358" s="30" t="s">
        <v>1293</v>
      </c>
      <c r="S358" s="100" t="s">
        <v>72</v>
      </c>
      <c r="T358" s="109">
        <v>180</v>
      </c>
      <c r="U358" s="109" t="s">
        <v>444</v>
      </c>
      <c r="V358" s="8" t="s">
        <v>1294</v>
      </c>
      <c r="W358" s="39"/>
      <c r="X358" s="15"/>
      <c r="Y358" s="15"/>
      <c r="Z358" s="15"/>
      <c r="AA358" s="15"/>
      <c r="AB358" s="15"/>
      <c r="AC358" s="15"/>
      <c r="AD358" s="15">
        <f t="shared" si="54"/>
        <v>0</v>
      </c>
      <c r="AE358" s="15">
        <v>100000000</v>
      </c>
      <c r="AF358" s="15"/>
      <c r="AG358" s="15"/>
      <c r="AH358" s="15"/>
      <c r="AI358" s="15"/>
      <c r="AJ358" s="15"/>
      <c r="AK358" s="15"/>
      <c r="AL358" s="15">
        <f t="shared" si="55"/>
        <v>100000000</v>
      </c>
      <c r="AM358" s="15">
        <v>325542700</v>
      </c>
      <c r="AN358" s="15"/>
      <c r="AO358" s="15"/>
      <c r="AP358" s="15"/>
      <c r="AQ358" s="15"/>
      <c r="AR358" s="15"/>
      <c r="AS358" s="15"/>
      <c r="AT358" s="15">
        <f t="shared" si="49"/>
        <v>325542700</v>
      </c>
      <c r="AU358" s="15">
        <v>100000000</v>
      </c>
      <c r="AV358" s="15"/>
      <c r="AW358" s="15"/>
      <c r="AX358" s="15"/>
      <c r="AY358" s="15"/>
      <c r="AZ358" s="15"/>
      <c r="BA358" s="15"/>
      <c r="BB358" s="15">
        <f t="shared" si="50"/>
        <v>100000000</v>
      </c>
      <c r="BC358" s="15">
        <v>100000000</v>
      </c>
      <c r="BD358" s="15"/>
      <c r="BE358" s="15"/>
      <c r="BF358" s="15"/>
      <c r="BG358" s="15"/>
      <c r="BH358" s="15"/>
      <c r="BI358" s="15"/>
      <c r="BJ358" s="15">
        <f t="shared" si="51"/>
        <v>100000000</v>
      </c>
      <c r="BK358" s="15">
        <f t="shared" si="53"/>
        <v>625542700</v>
      </c>
      <c r="BL358" s="15">
        <f t="shared" si="53"/>
        <v>0</v>
      </c>
      <c r="BM358" s="15">
        <f t="shared" si="53"/>
        <v>0</v>
      </c>
      <c r="BN358" s="15">
        <f t="shared" si="53"/>
        <v>0</v>
      </c>
      <c r="BO358" s="15">
        <f t="shared" si="53"/>
        <v>0</v>
      </c>
      <c r="BP358" s="15">
        <f t="shared" si="53"/>
        <v>0</v>
      </c>
      <c r="BQ358" s="15">
        <f t="shared" si="53"/>
        <v>0</v>
      </c>
      <c r="BR358" s="15">
        <f t="shared" si="52"/>
        <v>625542700</v>
      </c>
    </row>
    <row r="359" spans="1:70" ht="150" hidden="1" x14ac:dyDescent="0.25">
      <c r="A359" s="1">
        <v>354</v>
      </c>
      <c r="B359" s="103" t="s">
        <v>1174</v>
      </c>
      <c r="C359" s="7">
        <v>45</v>
      </c>
      <c r="D359" s="8" t="s">
        <v>548</v>
      </c>
      <c r="E359" s="9" t="s">
        <v>557</v>
      </c>
      <c r="F359" s="8" t="s">
        <v>558</v>
      </c>
      <c r="G359" s="7">
        <v>1000</v>
      </c>
      <c r="H359" s="11" t="s">
        <v>551</v>
      </c>
      <c r="I359" s="11" t="s">
        <v>1295</v>
      </c>
      <c r="J359" s="11" t="s">
        <v>1295</v>
      </c>
      <c r="K359" s="11"/>
      <c r="L359" s="7">
        <v>0</v>
      </c>
      <c r="M359" s="7">
        <v>5</v>
      </c>
      <c r="N359" s="7"/>
      <c r="O359" s="12">
        <v>368</v>
      </c>
      <c r="P359" s="13" t="s">
        <v>1296</v>
      </c>
      <c r="Q359" s="11" t="s">
        <v>1297</v>
      </c>
      <c r="R359" s="11" t="s">
        <v>1297</v>
      </c>
      <c r="S359" s="20">
        <v>1</v>
      </c>
      <c r="T359" s="20">
        <v>1</v>
      </c>
      <c r="U359" s="20"/>
      <c r="V359" s="8" t="s">
        <v>1189</v>
      </c>
      <c r="W359" s="39">
        <v>1166306678</v>
      </c>
      <c r="X359" s="15"/>
      <c r="Y359" s="15"/>
      <c r="Z359" s="15"/>
      <c r="AA359" s="15"/>
      <c r="AB359" s="15"/>
      <c r="AC359" s="15"/>
      <c r="AD359" s="15">
        <f t="shared" si="54"/>
        <v>1166306678</v>
      </c>
      <c r="AE359" s="15">
        <v>1149584089</v>
      </c>
      <c r="AF359" s="15"/>
      <c r="AG359" s="15"/>
      <c r="AH359" s="15"/>
      <c r="AI359" s="15"/>
      <c r="AJ359" s="15"/>
      <c r="AK359" s="15">
        <v>228550000</v>
      </c>
      <c r="AL359" s="15">
        <f t="shared" si="55"/>
        <v>1378134089</v>
      </c>
      <c r="AM359" s="15">
        <v>325542700</v>
      </c>
      <c r="AN359" s="15"/>
      <c r="AO359" s="15"/>
      <c r="AP359" s="15"/>
      <c r="AQ359" s="15"/>
      <c r="AR359" s="15"/>
      <c r="AS359" s="15">
        <v>150000000</v>
      </c>
      <c r="AT359" s="15">
        <f t="shared" si="49"/>
        <v>475542700</v>
      </c>
      <c r="AU359" s="105">
        <f>(1291672682+50000000)-50000000</f>
        <v>1291672682</v>
      </c>
      <c r="AV359" s="15"/>
      <c r="AW359" s="15"/>
      <c r="AX359" s="15"/>
      <c r="AY359" s="15"/>
      <c r="AZ359" s="15"/>
      <c r="BA359" s="15">
        <v>150000000</v>
      </c>
      <c r="BB359" s="15">
        <f t="shared" si="50"/>
        <v>1441672682</v>
      </c>
      <c r="BC359" s="15">
        <v>1369173043</v>
      </c>
      <c r="BD359" s="15"/>
      <c r="BE359" s="15"/>
      <c r="BF359" s="15"/>
      <c r="BG359" s="15"/>
      <c r="BH359" s="15"/>
      <c r="BI359" s="15"/>
      <c r="BJ359" s="15">
        <f t="shared" si="51"/>
        <v>1369173043</v>
      </c>
      <c r="BK359" s="15">
        <f t="shared" si="53"/>
        <v>5302279192</v>
      </c>
      <c r="BL359" s="15">
        <f t="shared" si="53"/>
        <v>0</v>
      </c>
      <c r="BM359" s="15">
        <f t="shared" si="53"/>
        <v>0</v>
      </c>
      <c r="BN359" s="15">
        <f t="shared" si="53"/>
        <v>0</v>
      </c>
      <c r="BO359" s="15">
        <f t="shared" si="53"/>
        <v>0</v>
      </c>
      <c r="BP359" s="15">
        <f t="shared" si="53"/>
        <v>0</v>
      </c>
      <c r="BQ359" s="15">
        <f t="shared" si="53"/>
        <v>528550000</v>
      </c>
      <c r="BR359" s="15">
        <f t="shared" si="52"/>
        <v>5830829192</v>
      </c>
    </row>
    <row r="360" spans="1:70" ht="135" hidden="1" x14ac:dyDescent="0.25">
      <c r="A360" s="1">
        <v>355</v>
      </c>
      <c r="B360" s="103" t="s">
        <v>1174</v>
      </c>
      <c r="C360" s="7">
        <v>45</v>
      </c>
      <c r="D360" s="8" t="s">
        <v>548</v>
      </c>
      <c r="E360" s="9" t="s">
        <v>557</v>
      </c>
      <c r="F360" s="8" t="s">
        <v>558</v>
      </c>
      <c r="G360" s="7">
        <v>1000</v>
      </c>
      <c r="H360" s="11" t="s">
        <v>551</v>
      </c>
      <c r="I360" s="11" t="s">
        <v>1295</v>
      </c>
      <c r="J360" s="11" t="s">
        <v>1295</v>
      </c>
      <c r="K360" s="11"/>
      <c r="L360" s="7">
        <v>0</v>
      </c>
      <c r="M360" s="7">
        <v>5</v>
      </c>
      <c r="N360" s="7"/>
      <c r="O360" s="12">
        <v>369</v>
      </c>
      <c r="P360" s="13" t="s">
        <v>1298</v>
      </c>
      <c r="Q360" s="11" t="s">
        <v>1299</v>
      </c>
      <c r="R360" s="11" t="s">
        <v>1299</v>
      </c>
      <c r="S360" s="14">
        <v>0</v>
      </c>
      <c r="T360" s="14">
        <v>4</v>
      </c>
      <c r="U360" s="14"/>
      <c r="V360" s="8" t="s">
        <v>1189</v>
      </c>
      <c r="W360" s="39">
        <v>9676333</v>
      </c>
      <c r="X360" s="15"/>
      <c r="Y360" s="15"/>
      <c r="Z360" s="15"/>
      <c r="AA360" s="15"/>
      <c r="AB360" s="15"/>
      <c r="AC360" s="15"/>
      <c r="AD360" s="15">
        <f t="shared" si="54"/>
        <v>9676333</v>
      </c>
      <c r="AE360" s="15">
        <v>31000000</v>
      </c>
      <c r="AF360" s="15"/>
      <c r="AG360" s="15"/>
      <c r="AH360" s="15"/>
      <c r="AI360" s="15"/>
      <c r="AJ360" s="15"/>
      <c r="AK360" s="15">
        <v>10000000</v>
      </c>
      <c r="AL360" s="15">
        <f t="shared" si="55"/>
        <v>41000000</v>
      </c>
      <c r="AM360" s="15">
        <v>325542700</v>
      </c>
      <c r="AN360" s="15"/>
      <c r="AO360" s="15"/>
      <c r="AP360" s="15"/>
      <c r="AQ360" s="15"/>
      <c r="AR360" s="15"/>
      <c r="AS360" s="15">
        <v>10000000</v>
      </c>
      <c r="AT360" s="15">
        <f t="shared" si="49"/>
        <v>335542700</v>
      </c>
      <c r="AU360" s="15">
        <v>94240826</v>
      </c>
      <c r="AV360" s="15"/>
      <c r="AW360" s="15"/>
      <c r="AX360" s="15"/>
      <c r="AY360" s="15"/>
      <c r="AZ360" s="15"/>
      <c r="BA360" s="15"/>
      <c r="BB360" s="15">
        <f t="shared" si="50"/>
        <v>94240826</v>
      </c>
      <c r="BC360" s="15">
        <v>94240826</v>
      </c>
      <c r="BD360" s="15"/>
      <c r="BE360" s="15"/>
      <c r="BF360" s="15"/>
      <c r="BG360" s="15"/>
      <c r="BH360" s="15"/>
      <c r="BI360" s="15"/>
      <c r="BJ360" s="15">
        <f t="shared" si="51"/>
        <v>94240826</v>
      </c>
      <c r="BK360" s="15">
        <f t="shared" si="53"/>
        <v>554700685</v>
      </c>
      <c r="BL360" s="15">
        <f t="shared" si="53"/>
        <v>0</v>
      </c>
      <c r="BM360" s="15">
        <f t="shared" si="53"/>
        <v>0</v>
      </c>
      <c r="BN360" s="15">
        <f t="shared" si="53"/>
        <v>0</v>
      </c>
      <c r="BO360" s="15">
        <f t="shared" si="53"/>
        <v>0</v>
      </c>
      <c r="BP360" s="15">
        <f t="shared" si="53"/>
        <v>0</v>
      </c>
      <c r="BQ360" s="15">
        <f t="shared" si="53"/>
        <v>20000000</v>
      </c>
      <c r="BR360" s="15">
        <f t="shared" si="52"/>
        <v>574700685</v>
      </c>
    </row>
    <row r="361" spans="1:70" ht="105" hidden="1" x14ac:dyDescent="0.25">
      <c r="A361" s="1">
        <v>356</v>
      </c>
      <c r="B361" s="103" t="s">
        <v>1174</v>
      </c>
      <c r="C361" s="7">
        <v>45</v>
      </c>
      <c r="D361" s="8" t="s">
        <v>548</v>
      </c>
      <c r="E361" s="9" t="s">
        <v>557</v>
      </c>
      <c r="F361" s="8" t="s">
        <v>558</v>
      </c>
      <c r="G361" s="7">
        <v>1000</v>
      </c>
      <c r="H361" s="11" t="s">
        <v>551</v>
      </c>
      <c r="I361" s="11" t="s">
        <v>1295</v>
      </c>
      <c r="J361" s="11" t="s">
        <v>1295</v>
      </c>
      <c r="K361" s="11"/>
      <c r="L361" s="7">
        <v>0</v>
      </c>
      <c r="M361" s="7">
        <v>5</v>
      </c>
      <c r="N361" s="7"/>
      <c r="O361" s="12">
        <v>370</v>
      </c>
      <c r="P361" s="13" t="s">
        <v>1300</v>
      </c>
      <c r="Q361" s="11" t="s">
        <v>1301</v>
      </c>
      <c r="R361" s="11" t="s">
        <v>1301</v>
      </c>
      <c r="S361" s="20">
        <v>1</v>
      </c>
      <c r="T361" s="20">
        <v>1</v>
      </c>
      <c r="U361" s="20"/>
      <c r="V361" s="8" t="s">
        <v>1189</v>
      </c>
      <c r="W361" s="39">
        <v>406290016</v>
      </c>
      <c r="X361" s="15"/>
      <c r="Y361" s="15"/>
      <c r="Z361" s="15"/>
      <c r="AA361" s="15"/>
      <c r="AB361" s="15"/>
      <c r="AC361" s="15"/>
      <c r="AD361" s="15">
        <f t="shared" si="54"/>
        <v>406290016</v>
      </c>
      <c r="AE361" s="15">
        <v>283637835</v>
      </c>
      <c r="AF361" s="15"/>
      <c r="AG361" s="15"/>
      <c r="AH361" s="15"/>
      <c r="AI361" s="15"/>
      <c r="AJ361" s="15"/>
      <c r="AK361" s="15">
        <v>50000000</v>
      </c>
      <c r="AL361" s="15">
        <f t="shared" si="55"/>
        <v>333637835</v>
      </c>
      <c r="AM361" s="15">
        <v>325542700</v>
      </c>
      <c r="AN361" s="15"/>
      <c r="AO361" s="15"/>
      <c r="AP361" s="15"/>
      <c r="AQ361" s="15"/>
      <c r="AR361" s="15"/>
      <c r="AS361" s="15">
        <v>50000000</v>
      </c>
      <c r="AT361" s="15">
        <f t="shared" si="49"/>
        <v>375542700</v>
      </c>
      <c r="AU361" s="15">
        <v>617980000</v>
      </c>
      <c r="AV361" s="15"/>
      <c r="AW361" s="15"/>
      <c r="AX361" s="15"/>
      <c r="AY361" s="15"/>
      <c r="AZ361" s="15"/>
      <c r="BA361" s="15">
        <v>50000000</v>
      </c>
      <c r="BB361" s="15">
        <f t="shared" si="50"/>
        <v>667980000</v>
      </c>
      <c r="BC361" s="15">
        <v>617980000</v>
      </c>
      <c r="BD361" s="15"/>
      <c r="BE361" s="15"/>
      <c r="BF361" s="15"/>
      <c r="BG361" s="15"/>
      <c r="BH361" s="15"/>
      <c r="BI361" s="15"/>
      <c r="BJ361" s="15">
        <f t="shared" si="51"/>
        <v>617980000</v>
      </c>
      <c r="BK361" s="15">
        <f t="shared" si="53"/>
        <v>2251430551</v>
      </c>
      <c r="BL361" s="15">
        <f t="shared" si="53"/>
        <v>0</v>
      </c>
      <c r="BM361" s="15">
        <f t="shared" si="53"/>
        <v>0</v>
      </c>
      <c r="BN361" s="15">
        <f t="shared" si="53"/>
        <v>0</v>
      </c>
      <c r="BO361" s="15">
        <f t="shared" si="53"/>
        <v>0</v>
      </c>
      <c r="BP361" s="15">
        <f t="shared" si="53"/>
        <v>0</v>
      </c>
      <c r="BQ361" s="15">
        <f t="shared" si="53"/>
        <v>150000000</v>
      </c>
      <c r="BR361" s="15">
        <f t="shared" si="52"/>
        <v>2401430551</v>
      </c>
    </row>
    <row r="362" spans="1:70" ht="120" hidden="1" x14ac:dyDescent="0.25">
      <c r="A362" s="1">
        <v>357</v>
      </c>
      <c r="B362" s="103" t="s">
        <v>1174</v>
      </c>
      <c r="C362" s="7">
        <v>45</v>
      </c>
      <c r="D362" s="8" t="s">
        <v>548</v>
      </c>
      <c r="E362" s="9" t="s">
        <v>557</v>
      </c>
      <c r="F362" s="8" t="s">
        <v>558</v>
      </c>
      <c r="G362" s="7">
        <v>1000</v>
      </c>
      <c r="H362" s="11" t="s">
        <v>551</v>
      </c>
      <c r="I362" s="11" t="s">
        <v>1295</v>
      </c>
      <c r="J362" s="11" t="s">
        <v>1295</v>
      </c>
      <c r="K362" s="11"/>
      <c r="L362" s="7">
        <v>0</v>
      </c>
      <c r="M362" s="7">
        <v>5</v>
      </c>
      <c r="N362" s="7"/>
      <c r="O362" s="12">
        <v>371</v>
      </c>
      <c r="P362" s="13" t="s">
        <v>1302</v>
      </c>
      <c r="Q362" s="11" t="s">
        <v>1303</v>
      </c>
      <c r="R362" s="11" t="s">
        <v>1303</v>
      </c>
      <c r="S362" s="20">
        <v>1</v>
      </c>
      <c r="T362" s="20">
        <v>1</v>
      </c>
      <c r="U362" s="20"/>
      <c r="V362" s="8" t="s">
        <v>1189</v>
      </c>
      <c r="W362" s="39">
        <v>280000000</v>
      </c>
      <c r="X362" s="15"/>
      <c r="Y362" s="15"/>
      <c r="Z362" s="15"/>
      <c r="AA362" s="15"/>
      <c r="AB362" s="15"/>
      <c r="AC362" s="15"/>
      <c r="AD362" s="15">
        <f t="shared" si="54"/>
        <v>280000000</v>
      </c>
      <c r="AE362" s="15">
        <v>134575000</v>
      </c>
      <c r="AF362" s="15"/>
      <c r="AG362" s="15"/>
      <c r="AH362" s="15"/>
      <c r="AI362" s="15"/>
      <c r="AJ362" s="15"/>
      <c r="AK362" s="15">
        <v>80000000</v>
      </c>
      <c r="AL362" s="15">
        <f t="shared" si="55"/>
        <v>214575000</v>
      </c>
      <c r="AM362" s="15">
        <v>325542700</v>
      </c>
      <c r="AN362" s="15"/>
      <c r="AO362" s="15"/>
      <c r="AP362" s="15"/>
      <c r="AQ362" s="15"/>
      <c r="AR362" s="15"/>
      <c r="AS362" s="15">
        <v>66500000</v>
      </c>
      <c r="AT362" s="15">
        <f t="shared" si="49"/>
        <v>392042700</v>
      </c>
      <c r="AU362" s="15">
        <v>311933620</v>
      </c>
      <c r="AV362" s="15"/>
      <c r="AW362" s="15"/>
      <c r="AX362" s="15"/>
      <c r="AY362" s="15"/>
      <c r="AZ362" s="15"/>
      <c r="BA362" s="15">
        <v>66500000</v>
      </c>
      <c r="BB362" s="15">
        <f t="shared" si="50"/>
        <v>378433620</v>
      </c>
      <c r="BC362" s="15">
        <v>234433260</v>
      </c>
      <c r="BD362" s="15"/>
      <c r="BE362" s="15"/>
      <c r="BF362" s="15"/>
      <c r="BG362" s="15"/>
      <c r="BH362" s="15"/>
      <c r="BI362" s="15"/>
      <c r="BJ362" s="15">
        <f t="shared" si="51"/>
        <v>234433260</v>
      </c>
      <c r="BK362" s="15">
        <f t="shared" ref="BK362:BQ369" si="56">+BC362+AU362+AM362+AE362+W362</f>
        <v>1286484580</v>
      </c>
      <c r="BL362" s="15">
        <f t="shared" si="56"/>
        <v>0</v>
      </c>
      <c r="BM362" s="15">
        <f t="shared" si="56"/>
        <v>0</v>
      </c>
      <c r="BN362" s="15">
        <f t="shared" si="56"/>
        <v>0</v>
      </c>
      <c r="BO362" s="15">
        <f t="shared" si="56"/>
        <v>0</v>
      </c>
      <c r="BP362" s="15">
        <f t="shared" si="56"/>
        <v>0</v>
      </c>
      <c r="BQ362" s="15">
        <f t="shared" si="56"/>
        <v>213000000</v>
      </c>
      <c r="BR362" s="15">
        <f t="shared" si="52"/>
        <v>1499484580</v>
      </c>
    </row>
    <row r="363" spans="1:70" ht="135" hidden="1" x14ac:dyDescent="0.25">
      <c r="A363" s="1">
        <v>358</v>
      </c>
      <c r="B363" s="103" t="s">
        <v>1174</v>
      </c>
      <c r="C363" s="7" t="s">
        <v>221</v>
      </c>
      <c r="D363" s="8" t="s">
        <v>222</v>
      </c>
      <c r="E363" s="9" t="s">
        <v>223</v>
      </c>
      <c r="F363" s="8" t="s">
        <v>224</v>
      </c>
      <c r="G363" s="7">
        <v>1400</v>
      </c>
      <c r="H363" s="11" t="s">
        <v>225</v>
      </c>
      <c r="I363" s="11" t="s">
        <v>1304</v>
      </c>
      <c r="J363" s="11" t="s">
        <v>1304</v>
      </c>
      <c r="K363" s="11"/>
      <c r="L363" s="7" t="s">
        <v>72</v>
      </c>
      <c r="M363" s="7">
        <v>116</v>
      </c>
      <c r="N363" s="7"/>
      <c r="O363" s="12">
        <v>373</v>
      </c>
      <c r="P363" s="13" t="s">
        <v>1305</v>
      </c>
      <c r="Q363" s="11" t="s">
        <v>1306</v>
      </c>
      <c r="R363" s="11" t="s">
        <v>1306</v>
      </c>
      <c r="S363" s="20">
        <v>0.55000000000000004</v>
      </c>
      <c r="T363" s="20">
        <v>1</v>
      </c>
      <c r="U363" s="20"/>
      <c r="V363" s="8" t="s">
        <v>1294</v>
      </c>
      <c r="W363" s="39">
        <v>32500000</v>
      </c>
      <c r="X363" s="15"/>
      <c r="Y363" s="15"/>
      <c r="Z363" s="15"/>
      <c r="AA363" s="15"/>
      <c r="AB363" s="15"/>
      <c r="AC363" s="15"/>
      <c r="AD363" s="15">
        <f t="shared" si="54"/>
        <v>32500000</v>
      </c>
      <c r="AE363" s="15">
        <v>20000000</v>
      </c>
      <c r="AF363" s="15"/>
      <c r="AG363" s="15"/>
      <c r="AH363" s="15"/>
      <c r="AI363" s="15"/>
      <c r="AJ363" s="15"/>
      <c r="AK363" s="15"/>
      <c r="AL363" s="15">
        <f t="shared" si="55"/>
        <v>20000000</v>
      </c>
      <c r="AM363" s="15">
        <v>325542700</v>
      </c>
      <c r="AN363" s="15"/>
      <c r="AO363" s="15"/>
      <c r="AP363" s="15"/>
      <c r="AQ363" s="15"/>
      <c r="AR363" s="15"/>
      <c r="AS363" s="15"/>
      <c r="AT363" s="15">
        <f t="shared" si="49"/>
        <v>325542700</v>
      </c>
      <c r="AU363" s="15">
        <v>370000000</v>
      </c>
      <c r="AV363" s="15"/>
      <c r="AW363" s="15"/>
      <c r="AX363" s="15"/>
      <c r="AY363" s="15"/>
      <c r="AZ363" s="15"/>
      <c r="BA363" s="15"/>
      <c r="BB363" s="15">
        <f t="shared" si="50"/>
        <v>370000000</v>
      </c>
      <c r="BC363" s="15"/>
      <c r="BD363" s="15"/>
      <c r="BE363" s="15"/>
      <c r="BF363" s="15"/>
      <c r="BG363" s="15"/>
      <c r="BH363" s="15"/>
      <c r="BI363" s="15"/>
      <c r="BJ363" s="15">
        <f t="shared" si="51"/>
        <v>0</v>
      </c>
      <c r="BK363" s="15">
        <f t="shared" si="56"/>
        <v>748042700</v>
      </c>
      <c r="BL363" s="15">
        <f t="shared" si="56"/>
        <v>0</v>
      </c>
      <c r="BM363" s="15">
        <f t="shared" si="56"/>
        <v>0</v>
      </c>
      <c r="BN363" s="15">
        <f t="shared" si="56"/>
        <v>0</v>
      </c>
      <c r="BO363" s="15">
        <f t="shared" si="56"/>
        <v>0</v>
      </c>
      <c r="BP363" s="15">
        <f t="shared" si="56"/>
        <v>0</v>
      </c>
      <c r="BQ363" s="15">
        <f t="shared" si="56"/>
        <v>0</v>
      </c>
      <c r="BR363" s="15">
        <f t="shared" si="52"/>
        <v>748042700</v>
      </c>
    </row>
    <row r="364" spans="1:70" ht="195" hidden="1" x14ac:dyDescent="0.25">
      <c r="A364" s="1">
        <v>360</v>
      </c>
      <c r="B364" s="110" t="s">
        <v>1307</v>
      </c>
      <c r="C364" s="7" t="s">
        <v>221</v>
      </c>
      <c r="D364" s="8" t="s">
        <v>222</v>
      </c>
      <c r="E364" s="9" t="s">
        <v>223</v>
      </c>
      <c r="F364" s="8" t="s">
        <v>224</v>
      </c>
      <c r="G364" s="7">
        <v>1400</v>
      </c>
      <c r="H364" s="11" t="s">
        <v>225</v>
      </c>
      <c r="I364" s="11" t="s">
        <v>1304</v>
      </c>
      <c r="J364" s="11" t="s">
        <v>1304</v>
      </c>
      <c r="K364" s="11"/>
      <c r="L364" s="7" t="s">
        <v>72</v>
      </c>
      <c r="M364" s="7">
        <v>116</v>
      </c>
      <c r="N364" s="7"/>
      <c r="O364" s="12">
        <v>374</v>
      </c>
      <c r="P364" s="13" t="s">
        <v>1308</v>
      </c>
      <c r="Q364" s="11" t="s">
        <v>1309</v>
      </c>
      <c r="R364" s="76" t="s">
        <v>1310</v>
      </c>
      <c r="S364" s="47">
        <v>62</v>
      </c>
      <c r="T364" s="47">
        <v>116</v>
      </c>
      <c r="U364" s="31" t="s">
        <v>444</v>
      </c>
      <c r="V364" s="8" t="s">
        <v>1294</v>
      </c>
      <c r="W364" s="39"/>
      <c r="X364" s="15"/>
      <c r="Y364" s="15"/>
      <c r="Z364" s="15"/>
      <c r="AA364" s="15"/>
      <c r="AB364" s="15"/>
      <c r="AC364" s="15"/>
      <c r="AD364" s="15">
        <f t="shared" si="54"/>
        <v>0</v>
      </c>
      <c r="AE364" s="15">
        <v>1752000000</v>
      </c>
      <c r="AF364" s="15"/>
      <c r="AG364" s="15"/>
      <c r="AH364" s="15"/>
      <c r="AI364" s="15"/>
      <c r="AJ364" s="15"/>
      <c r="AK364" s="15"/>
      <c r="AL364" s="15">
        <f t="shared" si="55"/>
        <v>1752000000</v>
      </c>
      <c r="AM364" s="15">
        <v>325542700</v>
      </c>
      <c r="AN364" s="15"/>
      <c r="AO364" s="15"/>
      <c r="AP364" s="15"/>
      <c r="AQ364" s="15"/>
      <c r="AR364" s="15"/>
      <c r="AS364" s="15"/>
      <c r="AT364" s="15">
        <f t="shared" si="49"/>
        <v>325542700</v>
      </c>
      <c r="AU364" s="15">
        <v>450000000</v>
      </c>
      <c r="AV364" s="15"/>
      <c r="AW364" s="15"/>
      <c r="AX364" s="15"/>
      <c r="AY364" s="15"/>
      <c r="AZ364" s="15"/>
      <c r="BA364" s="15"/>
      <c r="BB364" s="15">
        <f t="shared" si="50"/>
        <v>450000000</v>
      </c>
      <c r="BC364" s="15"/>
      <c r="BD364" s="15"/>
      <c r="BE364" s="15"/>
      <c r="BF364" s="15"/>
      <c r="BG364" s="15"/>
      <c r="BH364" s="15"/>
      <c r="BI364" s="15"/>
      <c r="BJ364" s="15">
        <f t="shared" si="51"/>
        <v>0</v>
      </c>
      <c r="BK364" s="15">
        <f t="shared" si="56"/>
        <v>2527542700</v>
      </c>
      <c r="BL364" s="15">
        <f t="shared" si="56"/>
        <v>0</v>
      </c>
      <c r="BM364" s="15">
        <f t="shared" si="56"/>
        <v>0</v>
      </c>
      <c r="BN364" s="15">
        <f t="shared" si="56"/>
        <v>0</v>
      </c>
      <c r="BO364" s="15">
        <f t="shared" si="56"/>
        <v>0</v>
      </c>
      <c r="BP364" s="15">
        <f t="shared" si="56"/>
        <v>0</v>
      </c>
      <c r="BQ364" s="15">
        <f t="shared" si="56"/>
        <v>0</v>
      </c>
      <c r="BR364" s="15">
        <f t="shared" si="52"/>
        <v>2527542700</v>
      </c>
    </row>
    <row r="365" spans="1:70" ht="409.5" hidden="1" x14ac:dyDescent="0.25">
      <c r="A365" s="1">
        <v>361</v>
      </c>
      <c r="B365" s="110" t="s">
        <v>1307</v>
      </c>
      <c r="C365" s="7" t="s">
        <v>138</v>
      </c>
      <c r="D365" s="8" t="s">
        <v>139</v>
      </c>
      <c r="E365" s="9" t="s">
        <v>189</v>
      </c>
      <c r="F365" s="8" t="s">
        <v>190</v>
      </c>
      <c r="G365" s="10" t="s">
        <v>142</v>
      </c>
      <c r="H365" s="11" t="s">
        <v>143</v>
      </c>
      <c r="I365" s="11" t="s">
        <v>1311</v>
      </c>
      <c r="J365" s="11" t="s">
        <v>1311</v>
      </c>
      <c r="K365" s="11"/>
      <c r="L365" s="23">
        <v>0.83499999999999996</v>
      </c>
      <c r="M365" s="23">
        <v>0.9</v>
      </c>
      <c r="N365" s="23"/>
      <c r="O365" s="19">
        <v>376</v>
      </c>
      <c r="P365" s="13" t="s">
        <v>1312</v>
      </c>
      <c r="Q365" s="11" t="s">
        <v>1313</v>
      </c>
      <c r="R365" s="30" t="s">
        <v>1314</v>
      </c>
      <c r="S365" s="31">
        <v>4</v>
      </c>
      <c r="T365" s="31">
        <v>4</v>
      </c>
      <c r="U365" s="31" t="s">
        <v>1315</v>
      </c>
      <c r="V365" s="8" t="s">
        <v>148</v>
      </c>
      <c r="W365" s="39">
        <v>85726680</v>
      </c>
      <c r="X365" s="15"/>
      <c r="Y365" s="15"/>
      <c r="Z365" s="15"/>
      <c r="AA365" s="15"/>
      <c r="AB365" s="15"/>
      <c r="AC365" s="15"/>
      <c r="AD365" s="15">
        <f t="shared" si="54"/>
        <v>85726680</v>
      </c>
      <c r="AE365" s="15"/>
      <c r="AF365" s="15">
        <v>90000000</v>
      </c>
      <c r="AG365" s="15"/>
      <c r="AH365" s="15"/>
      <c r="AI365" s="15"/>
      <c r="AJ365" s="15"/>
      <c r="AK365" s="15"/>
      <c r="AL365" s="15">
        <f t="shared" si="55"/>
        <v>90000000</v>
      </c>
      <c r="AM365" s="15">
        <v>325542700</v>
      </c>
      <c r="AN365" s="15">
        <v>12000000</v>
      </c>
      <c r="AO365" s="15"/>
      <c r="AP365" s="15"/>
      <c r="AQ365" s="15"/>
      <c r="AR365" s="15"/>
      <c r="AS365" s="15"/>
      <c r="AT365" s="15">
        <f t="shared" si="49"/>
        <v>337542700</v>
      </c>
      <c r="AU365" s="15"/>
      <c r="AV365" s="15">
        <v>12000000</v>
      </c>
      <c r="AW365" s="15"/>
      <c r="AX365" s="15"/>
      <c r="AY365" s="15"/>
      <c r="AZ365" s="15"/>
      <c r="BA365" s="15"/>
      <c r="BB365" s="15">
        <f t="shared" si="50"/>
        <v>12000000</v>
      </c>
      <c r="BC365" s="15"/>
      <c r="BD365" s="15">
        <v>150000000</v>
      </c>
      <c r="BE365" s="15"/>
      <c r="BF365" s="15"/>
      <c r="BG365" s="15"/>
      <c r="BH365" s="15"/>
      <c r="BI365" s="15"/>
      <c r="BJ365" s="15">
        <f t="shared" si="51"/>
        <v>150000000</v>
      </c>
      <c r="BK365" s="15">
        <f t="shared" si="56"/>
        <v>411269380</v>
      </c>
      <c r="BL365" s="15">
        <f t="shared" si="56"/>
        <v>264000000</v>
      </c>
      <c r="BM365" s="15">
        <f t="shared" si="56"/>
        <v>0</v>
      </c>
      <c r="BN365" s="15">
        <f t="shared" si="56"/>
        <v>0</v>
      </c>
      <c r="BO365" s="15">
        <f t="shared" si="56"/>
        <v>0</v>
      </c>
      <c r="BP365" s="15">
        <f t="shared" si="56"/>
        <v>0</v>
      </c>
      <c r="BQ365" s="15">
        <f t="shared" si="56"/>
        <v>0</v>
      </c>
      <c r="BR365" s="15">
        <f t="shared" si="52"/>
        <v>675269380</v>
      </c>
    </row>
    <row r="366" spans="1:70" ht="90" hidden="1" x14ac:dyDescent="0.25">
      <c r="A366" s="1">
        <v>362</v>
      </c>
      <c r="B366" s="110" t="s">
        <v>1307</v>
      </c>
      <c r="C366" s="7" t="s">
        <v>47</v>
      </c>
      <c r="D366" s="8" t="s">
        <v>48</v>
      </c>
      <c r="E366" s="9" t="s">
        <v>1151</v>
      </c>
      <c r="F366" s="8" t="s">
        <v>1152</v>
      </c>
      <c r="G366" s="7">
        <v>1500</v>
      </c>
      <c r="H366" s="11" t="s">
        <v>51</v>
      </c>
      <c r="I366" s="11" t="s">
        <v>1311</v>
      </c>
      <c r="J366" s="11" t="s">
        <v>1311</v>
      </c>
      <c r="K366" s="11"/>
      <c r="L366" s="23">
        <v>0.83499999999999996</v>
      </c>
      <c r="M366" s="23">
        <v>0.9</v>
      </c>
      <c r="N366" s="23"/>
      <c r="O366" s="19">
        <v>377</v>
      </c>
      <c r="P366" s="13" t="s">
        <v>1316</v>
      </c>
      <c r="Q366" s="8" t="s">
        <v>1317</v>
      </c>
      <c r="R366" s="8" t="s">
        <v>1317</v>
      </c>
      <c r="S366" s="14">
        <v>0</v>
      </c>
      <c r="T366" s="14">
        <v>1</v>
      </c>
      <c r="U366" s="14"/>
      <c r="V366" s="8" t="s">
        <v>1155</v>
      </c>
      <c r="W366" s="39"/>
      <c r="X366" s="15"/>
      <c r="Y366" s="15"/>
      <c r="Z366" s="15"/>
      <c r="AA366" s="15"/>
      <c r="AB366" s="15"/>
      <c r="AC366" s="15"/>
      <c r="AD366" s="15">
        <f t="shared" si="54"/>
        <v>0</v>
      </c>
      <c r="AE366" s="15">
        <v>10000000</v>
      </c>
      <c r="AF366" s="15"/>
      <c r="AG366" s="15"/>
      <c r="AH366" s="15"/>
      <c r="AI366" s="15"/>
      <c r="AJ366" s="15"/>
      <c r="AK366" s="15"/>
      <c r="AL366" s="15">
        <f t="shared" si="55"/>
        <v>10000000</v>
      </c>
      <c r="AM366" s="15">
        <v>325542700</v>
      </c>
      <c r="AN366" s="15"/>
      <c r="AO366" s="15"/>
      <c r="AP366" s="15"/>
      <c r="AQ366" s="15"/>
      <c r="AR366" s="15"/>
      <c r="AS366" s="15"/>
      <c r="AT366" s="15">
        <f t="shared" si="49"/>
        <v>325542700</v>
      </c>
      <c r="AU366" s="15">
        <v>20000000</v>
      </c>
      <c r="AV366" s="15"/>
      <c r="AW366" s="15"/>
      <c r="AX366" s="15"/>
      <c r="AY366" s="15"/>
      <c r="AZ366" s="15"/>
      <c r="BA366" s="15"/>
      <c r="BB366" s="15">
        <f t="shared" si="50"/>
        <v>20000000</v>
      </c>
      <c r="BC366" s="15">
        <v>50000000</v>
      </c>
      <c r="BD366" s="15"/>
      <c r="BE366" s="15"/>
      <c r="BF366" s="15"/>
      <c r="BG366" s="15"/>
      <c r="BH366" s="15"/>
      <c r="BI366" s="15"/>
      <c r="BJ366" s="15">
        <f t="shared" si="51"/>
        <v>50000000</v>
      </c>
      <c r="BK366" s="15">
        <f t="shared" si="56"/>
        <v>405542700</v>
      </c>
      <c r="BL366" s="15">
        <f t="shared" si="56"/>
        <v>0</v>
      </c>
      <c r="BM366" s="15">
        <f t="shared" si="56"/>
        <v>0</v>
      </c>
      <c r="BN366" s="15">
        <f t="shared" si="56"/>
        <v>0</v>
      </c>
      <c r="BO366" s="15">
        <f t="shared" si="56"/>
        <v>0</v>
      </c>
      <c r="BP366" s="15">
        <f t="shared" si="56"/>
        <v>0</v>
      </c>
      <c r="BQ366" s="15">
        <f t="shared" si="56"/>
        <v>0</v>
      </c>
      <c r="BR366" s="15">
        <f t="shared" si="52"/>
        <v>405542700</v>
      </c>
    </row>
    <row r="367" spans="1:70" ht="90" hidden="1" x14ac:dyDescent="0.25">
      <c r="A367" s="1">
        <v>363</v>
      </c>
      <c r="B367" s="110" t="s">
        <v>1307</v>
      </c>
      <c r="C367" s="7" t="s">
        <v>47</v>
      </c>
      <c r="D367" s="8" t="s">
        <v>48</v>
      </c>
      <c r="E367" s="9" t="s">
        <v>1151</v>
      </c>
      <c r="F367" s="8" t="s">
        <v>1152</v>
      </c>
      <c r="G367" s="7">
        <v>1500</v>
      </c>
      <c r="H367" s="11" t="s">
        <v>51</v>
      </c>
      <c r="I367" s="11" t="s">
        <v>1311</v>
      </c>
      <c r="J367" s="11" t="s">
        <v>1311</v>
      </c>
      <c r="K367" s="11"/>
      <c r="L367" s="23">
        <v>0.83499999999999996</v>
      </c>
      <c r="M367" s="23">
        <v>0.9</v>
      </c>
      <c r="N367" s="23"/>
      <c r="O367" s="19">
        <v>378</v>
      </c>
      <c r="P367" s="13" t="s">
        <v>1318</v>
      </c>
      <c r="Q367" s="8" t="s">
        <v>1319</v>
      </c>
      <c r="R367" s="8" t="s">
        <v>1319</v>
      </c>
      <c r="S367" s="14">
        <v>2</v>
      </c>
      <c r="T367" s="14">
        <v>2</v>
      </c>
      <c r="U367" s="14"/>
      <c r="V367" s="8" t="s">
        <v>1155</v>
      </c>
      <c r="W367" s="39">
        <v>150000000</v>
      </c>
      <c r="X367" s="15"/>
      <c r="Y367" s="15"/>
      <c r="Z367" s="15"/>
      <c r="AA367" s="15"/>
      <c r="AB367" s="15"/>
      <c r="AC367" s="15"/>
      <c r="AD367" s="15">
        <f t="shared" si="54"/>
        <v>150000000</v>
      </c>
      <c r="AE367" s="15">
        <v>50000000</v>
      </c>
      <c r="AF367" s="15"/>
      <c r="AG367" s="15"/>
      <c r="AH367" s="15"/>
      <c r="AI367" s="15"/>
      <c r="AJ367" s="15"/>
      <c r="AK367" s="15"/>
      <c r="AL367" s="15">
        <f t="shared" si="55"/>
        <v>50000000</v>
      </c>
      <c r="AM367" s="15">
        <v>325542700</v>
      </c>
      <c r="AN367" s="15"/>
      <c r="AO367" s="15"/>
      <c r="AP367" s="15"/>
      <c r="AQ367" s="15"/>
      <c r="AR367" s="15"/>
      <c r="AS367" s="15"/>
      <c r="AT367" s="15">
        <f t="shared" si="49"/>
        <v>325542700</v>
      </c>
      <c r="AU367" s="15">
        <v>50500000</v>
      </c>
      <c r="AV367" s="15"/>
      <c r="AW367" s="15"/>
      <c r="AX367" s="15"/>
      <c r="AY367" s="15"/>
      <c r="AZ367" s="15"/>
      <c r="BA367" s="15"/>
      <c r="BB367" s="15">
        <f t="shared" si="50"/>
        <v>50500000</v>
      </c>
      <c r="BC367" s="15">
        <v>70000000</v>
      </c>
      <c r="BD367" s="15"/>
      <c r="BE367" s="15"/>
      <c r="BF367" s="15"/>
      <c r="BG367" s="15"/>
      <c r="BH367" s="15"/>
      <c r="BI367" s="15"/>
      <c r="BJ367" s="15">
        <f t="shared" si="51"/>
        <v>70000000</v>
      </c>
      <c r="BK367" s="15">
        <f t="shared" si="56"/>
        <v>646042700</v>
      </c>
      <c r="BL367" s="15">
        <f t="shared" si="56"/>
        <v>0</v>
      </c>
      <c r="BM367" s="15">
        <f t="shared" si="56"/>
        <v>0</v>
      </c>
      <c r="BN367" s="15">
        <f t="shared" si="56"/>
        <v>0</v>
      </c>
      <c r="BO367" s="15">
        <f t="shared" si="56"/>
        <v>0</v>
      </c>
      <c r="BP367" s="15">
        <f t="shared" si="56"/>
        <v>0</v>
      </c>
      <c r="BQ367" s="15">
        <f t="shared" si="56"/>
        <v>0</v>
      </c>
      <c r="BR367" s="15">
        <f t="shared" si="52"/>
        <v>646042700</v>
      </c>
    </row>
    <row r="368" spans="1:70" ht="120" hidden="1" x14ac:dyDescent="0.25">
      <c r="A368" s="1">
        <v>364</v>
      </c>
      <c r="B368" s="110" t="s">
        <v>1307</v>
      </c>
      <c r="C368" s="7">
        <v>45</v>
      </c>
      <c r="D368" s="8" t="s">
        <v>548</v>
      </c>
      <c r="E368" s="9" t="s">
        <v>557</v>
      </c>
      <c r="F368" s="8" t="s">
        <v>558</v>
      </c>
      <c r="G368" s="7">
        <v>1000</v>
      </c>
      <c r="H368" s="11" t="s">
        <v>551</v>
      </c>
      <c r="I368" s="11" t="s">
        <v>1311</v>
      </c>
      <c r="J368" s="11" t="s">
        <v>1311</v>
      </c>
      <c r="K368" s="11"/>
      <c r="L368" s="23">
        <v>0.83499999999999996</v>
      </c>
      <c r="M368" s="23">
        <v>0.9</v>
      </c>
      <c r="N368" s="23"/>
      <c r="O368" s="19">
        <v>379</v>
      </c>
      <c r="P368" s="13" t="s">
        <v>1320</v>
      </c>
      <c r="Q368" s="11" t="s">
        <v>1321</v>
      </c>
      <c r="R368" s="11" t="s">
        <v>1321</v>
      </c>
      <c r="S368" s="14">
        <v>90</v>
      </c>
      <c r="T368" s="14">
        <v>58</v>
      </c>
      <c r="U368" s="14"/>
      <c r="V368" s="8" t="s">
        <v>1155</v>
      </c>
      <c r="W368" s="39"/>
      <c r="X368" s="15"/>
      <c r="Y368" s="15"/>
      <c r="Z368" s="15"/>
      <c r="AA368" s="15"/>
      <c r="AB368" s="15"/>
      <c r="AC368" s="15"/>
      <c r="AD368" s="15">
        <f t="shared" si="54"/>
        <v>0</v>
      </c>
      <c r="AE368" s="15">
        <v>50000000</v>
      </c>
      <c r="AF368" s="15"/>
      <c r="AG368" s="15"/>
      <c r="AH368" s="15"/>
      <c r="AI368" s="15"/>
      <c r="AJ368" s="15"/>
      <c r="AK368" s="15"/>
      <c r="AL368" s="15">
        <f t="shared" si="55"/>
        <v>50000000</v>
      </c>
      <c r="AM368" s="15">
        <v>325542700</v>
      </c>
      <c r="AN368" s="15"/>
      <c r="AO368" s="15"/>
      <c r="AP368" s="15"/>
      <c r="AQ368" s="15"/>
      <c r="AR368" s="15"/>
      <c r="AS368" s="15"/>
      <c r="AT368" s="15">
        <f t="shared" si="49"/>
        <v>325542700</v>
      </c>
      <c r="AU368" s="15">
        <v>200000000</v>
      </c>
      <c r="AV368" s="15"/>
      <c r="AW368" s="15"/>
      <c r="AX368" s="15"/>
      <c r="AY368" s="15"/>
      <c r="AZ368" s="15"/>
      <c r="BA368" s="15"/>
      <c r="BB368" s="15">
        <f t="shared" si="50"/>
        <v>200000000</v>
      </c>
      <c r="BC368" s="15"/>
      <c r="BD368" s="15"/>
      <c r="BE368" s="15"/>
      <c r="BF368" s="15"/>
      <c r="BG368" s="15"/>
      <c r="BH368" s="15"/>
      <c r="BI368" s="15"/>
      <c r="BJ368" s="15">
        <f t="shared" si="51"/>
        <v>0</v>
      </c>
      <c r="BK368" s="15">
        <f t="shared" si="56"/>
        <v>575542700</v>
      </c>
      <c r="BL368" s="15">
        <f t="shared" si="56"/>
        <v>0</v>
      </c>
      <c r="BM368" s="15">
        <f t="shared" si="56"/>
        <v>0</v>
      </c>
      <c r="BN368" s="15">
        <f t="shared" si="56"/>
        <v>0</v>
      </c>
      <c r="BO368" s="15">
        <f t="shared" si="56"/>
        <v>0</v>
      </c>
      <c r="BP368" s="15">
        <f t="shared" si="56"/>
        <v>0</v>
      </c>
      <c r="BQ368" s="15">
        <f t="shared" si="56"/>
        <v>0</v>
      </c>
      <c r="BR368" s="15">
        <f t="shared" si="52"/>
        <v>575542700</v>
      </c>
    </row>
    <row r="369" spans="1:70" ht="75" hidden="1" x14ac:dyDescent="0.25">
      <c r="A369" s="1">
        <v>365</v>
      </c>
      <c r="B369" s="110" t="s">
        <v>1307</v>
      </c>
      <c r="C369" s="40" t="s">
        <v>1283</v>
      </c>
      <c r="D369" s="41" t="s">
        <v>1284</v>
      </c>
      <c r="E369" s="9" t="s">
        <v>1285</v>
      </c>
      <c r="F369" s="8" t="s">
        <v>1286</v>
      </c>
      <c r="G369" s="7">
        <v>1003</v>
      </c>
      <c r="H369" s="11" t="s">
        <v>1287</v>
      </c>
      <c r="I369" s="11" t="s">
        <v>1311</v>
      </c>
      <c r="J369" s="11" t="s">
        <v>1311</v>
      </c>
      <c r="K369" s="11"/>
      <c r="L369" s="97">
        <v>0.83499999999999996</v>
      </c>
      <c r="M369" s="97">
        <v>0.9</v>
      </c>
      <c r="N369" s="97"/>
      <c r="O369" s="19">
        <v>380</v>
      </c>
      <c r="P369" s="13" t="s">
        <v>1322</v>
      </c>
      <c r="Q369" s="108" t="s">
        <v>1323</v>
      </c>
      <c r="R369" s="108" t="s">
        <v>1323</v>
      </c>
      <c r="S369" s="14">
        <v>0</v>
      </c>
      <c r="T369" s="14">
        <v>1</v>
      </c>
      <c r="U369" s="14"/>
      <c r="V369" s="8" t="s">
        <v>1294</v>
      </c>
      <c r="W369" s="39">
        <v>333756638</v>
      </c>
      <c r="X369" s="15"/>
      <c r="Y369" s="15"/>
      <c r="Z369" s="15"/>
      <c r="AA369" s="15"/>
      <c r="AB369" s="15"/>
      <c r="AC369" s="15"/>
      <c r="AD369" s="15">
        <f t="shared" si="54"/>
        <v>333756638</v>
      </c>
      <c r="AE369" s="15"/>
      <c r="AF369" s="15"/>
      <c r="AG369" s="15"/>
      <c r="AH369" s="15"/>
      <c r="AI369" s="15"/>
      <c r="AJ369" s="15"/>
      <c r="AK369" s="15"/>
      <c r="AL369" s="15">
        <f t="shared" si="55"/>
        <v>0</v>
      </c>
      <c r="AM369" s="15">
        <v>325542700</v>
      </c>
      <c r="AN369" s="15"/>
      <c r="AO369" s="15"/>
      <c r="AP369" s="15"/>
      <c r="AQ369" s="15"/>
      <c r="AR369" s="15"/>
      <c r="AS369" s="15"/>
      <c r="AT369" s="15">
        <f t="shared" si="49"/>
        <v>325542700</v>
      </c>
      <c r="AU369" s="15">
        <v>400000000</v>
      </c>
      <c r="AV369" s="15"/>
      <c r="AW369" s="15"/>
      <c r="AX369" s="15"/>
      <c r="AY369" s="15"/>
      <c r="AZ369" s="15"/>
      <c r="BA369" s="15"/>
      <c r="BB369" s="15">
        <f t="shared" si="50"/>
        <v>400000000</v>
      </c>
      <c r="BC369" s="15">
        <v>400000000</v>
      </c>
      <c r="BD369" s="15"/>
      <c r="BE369" s="15"/>
      <c r="BF369" s="15"/>
      <c r="BG369" s="15"/>
      <c r="BH369" s="15"/>
      <c r="BI369" s="15"/>
      <c r="BJ369" s="15">
        <f t="shared" si="51"/>
        <v>400000000</v>
      </c>
      <c r="BK369" s="15">
        <f t="shared" si="56"/>
        <v>1459299338</v>
      </c>
      <c r="BL369" s="15">
        <f t="shared" si="56"/>
        <v>0</v>
      </c>
      <c r="BM369" s="15">
        <f t="shared" si="56"/>
        <v>0</v>
      </c>
      <c r="BN369" s="15">
        <f t="shared" si="56"/>
        <v>0</v>
      </c>
      <c r="BO369" s="15">
        <f t="shared" si="56"/>
        <v>0</v>
      </c>
      <c r="BP369" s="15">
        <f t="shared" si="56"/>
        <v>0</v>
      </c>
      <c r="BQ369" s="15">
        <f t="shared" si="56"/>
        <v>0</v>
      </c>
      <c r="BR369" s="15">
        <f t="shared" si="52"/>
        <v>1459299338</v>
      </c>
    </row>
    <row r="370" spans="1:70" ht="90" hidden="1" x14ac:dyDescent="0.25">
      <c r="A370" s="1">
        <v>427</v>
      </c>
      <c r="B370" s="110" t="s">
        <v>1307</v>
      </c>
      <c r="C370" s="9" t="s">
        <v>1324</v>
      </c>
      <c r="D370" s="8" t="s">
        <v>1284</v>
      </c>
      <c r="E370" s="9" t="s">
        <v>1325</v>
      </c>
      <c r="F370" s="8" t="s">
        <v>1326</v>
      </c>
      <c r="G370" s="7">
        <v>1003</v>
      </c>
      <c r="H370" s="11" t="s">
        <v>1287</v>
      </c>
      <c r="I370" s="11" t="s">
        <v>1327</v>
      </c>
      <c r="J370" s="11" t="s">
        <v>1327</v>
      </c>
      <c r="K370" s="7"/>
      <c r="L370" s="7" t="s">
        <v>1328</v>
      </c>
      <c r="M370" s="26">
        <v>0.93</v>
      </c>
      <c r="N370" s="26"/>
      <c r="O370" s="12">
        <v>452</v>
      </c>
      <c r="P370" s="13"/>
      <c r="Q370" s="75"/>
      <c r="R370" s="76" t="s">
        <v>1329</v>
      </c>
      <c r="S370" s="47">
        <v>2000</v>
      </c>
      <c r="T370" s="47">
        <v>30000</v>
      </c>
      <c r="U370" s="31" t="s">
        <v>1330</v>
      </c>
      <c r="V370" s="8" t="s">
        <v>1331</v>
      </c>
      <c r="W370" s="39"/>
      <c r="X370" s="15"/>
      <c r="Y370" s="15"/>
      <c r="Z370" s="15"/>
      <c r="AA370" s="15"/>
      <c r="AB370" s="15"/>
      <c r="AC370" s="15"/>
      <c r="AD370" s="15"/>
      <c r="AE370" s="15"/>
      <c r="AF370" s="15"/>
      <c r="AG370" s="15"/>
      <c r="AH370" s="15"/>
      <c r="AI370" s="15"/>
      <c r="AJ370" s="15"/>
      <c r="AK370" s="15">
        <v>43000000000</v>
      </c>
      <c r="AL370" s="15">
        <f>+AK370</f>
        <v>43000000000</v>
      </c>
      <c r="AM370" s="15">
        <v>325542700</v>
      </c>
      <c r="AN370" s="15"/>
      <c r="AO370" s="15"/>
      <c r="AP370" s="15"/>
      <c r="AQ370" s="15"/>
      <c r="AR370" s="15"/>
      <c r="AS370" s="15"/>
      <c r="AT370" s="15"/>
      <c r="AU370" s="15"/>
      <c r="AV370" s="15"/>
      <c r="AW370" s="15"/>
      <c r="AX370" s="15"/>
      <c r="AY370" s="15"/>
      <c r="AZ370" s="15"/>
      <c r="BA370" s="15"/>
      <c r="BB370" s="15"/>
      <c r="BC370" s="15"/>
      <c r="BD370" s="15"/>
      <c r="BE370" s="15"/>
      <c r="BF370" s="15"/>
      <c r="BG370" s="15"/>
      <c r="BH370" s="15"/>
      <c r="BI370" s="15"/>
      <c r="BJ370" s="15"/>
      <c r="BK370" s="15"/>
      <c r="BL370" s="15"/>
      <c r="BM370" s="15"/>
      <c r="BN370" s="15"/>
      <c r="BO370" s="15"/>
      <c r="BP370" s="15">
        <v>0</v>
      </c>
      <c r="BQ370" s="15">
        <f>+AK370</f>
        <v>43000000000</v>
      </c>
      <c r="BR370" s="15">
        <f>+BQ370</f>
        <v>43000000000</v>
      </c>
    </row>
    <row r="371" spans="1:70" ht="90" hidden="1" x14ac:dyDescent="0.25">
      <c r="A371" s="1">
        <v>428</v>
      </c>
      <c r="B371" s="110" t="s">
        <v>1307</v>
      </c>
      <c r="C371" s="9" t="s">
        <v>1324</v>
      </c>
      <c r="D371" s="8" t="s">
        <v>1284</v>
      </c>
      <c r="E371" s="9" t="s">
        <v>1325</v>
      </c>
      <c r="F371" s="8" t="s">
        <v>1326</v>
      </c>
      <c r="G371" s="7">
        <v>1003</v>
      </c>
      <c r="H371" s="11" t="s">
        <v>1287</v>
      </c>
      <c r="I371" s="11" t="s">
        <v>1327</v>
      </c>
      <c r="J371" s="11" t="s">
        <v>1327</v>
      </c>
      <c r="K371" s="7"/>
      <c r="L371" s="7" t="s">
        <v>1328</v>
      </c>
      <c r="M371" s="26">
        <v>0.93</v>
      </c>
      <c r="N371" s="26"/>
      <c r="O371" s="12">
        <v>453</v>
      </c>
      <c r="P371" s="13"/>
      <c r="Q371" s="75"/>
      <c r="R371" s="76" t="s">
        <v>1332</v>
      </c>
      <c r="S371" s="111">
        <v>0</v>
      </c>
      <c r="T371" s="112">
        <v>1</v>
      </c>
      <c r="U371" s="31" t="s">
        <v>1330</v>
      </c>
      <c r="V371" s="8" t="s">
        <v>1331</v>
      </c>
      <c r="W371" s="39"/>
      <c r="X371" s="15"/>
      <c r="Y371" s="15"/>
      <c r="Z371" s="15"/>
      <c r="AA371" s="15"/>
      <c r="AB371" s="15"/>
      <c r="AC371" s="15"/>
      <c r="AD371" s="15"/>
      <c r="AE371" s="15"/>
      <c r="AF371" s="15"/>
      <c r="AG371" s="15"/>
      <c r="AH371" s="15"/>
      <c r="AI371" s="15"/>
      <c r="AJ371" s="15"/>
      <c r="AK371" s="15"/>
      <c r="AL371" s="15"/>
      <c r="AM371" s="15">
        <v>325542700</v>
      </c>
      <c r="AN371" s="15"/>
      <c r="AO371" s="15"/>
      <c r="AP371" s="15"/>
      <c r="AQ371" s="15"/>
      <c r="AR371" s="15">
        <v>250000000</v>
      </c>
      <c r="AS371" s="15"/>
      <c r="AT371" s="15">
        <f>+AR371</f>
        <v>250000000</v>
      </c>
      <c r="AU371" s="15"/>
      <c r="AV371" s="15"/>
      <c r="AW371" s="15"/>
      <c r="AX371" s="15"/>
      <c r="AY371" s="15"/>
      <c r="AZ371" s="15">
        <v>287612500</v>
      </c>
      <c r="BA371" s="15"/>
      <c r="BB371" s="15">
        <f>+AZ371</f>
        <v>287612500</v>
      </c>
      <c r="BC371" s="15"/>
      <c r="BD371" s="15"/>
      <c r="BE371" s="15"/>
      <c r="BF371" s="15"/>
      <c r="BG371" s="15"/>
      <c r="BH371" s="15">
        <v>296200000</v>
      </c>
      <c r="BI371" s="15"/>
      <c r="BJ371" s="15">
        <f>+BH371</f>
        <v>296200000</v>
      </c>
      <c r="BK371" s="15"/>
      <c r="BL371" s="15"/>
      <c r="BM371" s="15"/>
      <c r="BN371" s="15"/>
      <c r="BO371" s="15"/>
      <c r="BP371" s="15">
        <f t="shared" ref="BP371:BQ402" si="57">+BH371+AZ371+AR371+AJ371+AB371</f>
        <v>833812500</v>
      </c>
      <c r="BQ371" s="15"/>
      <c r="BR371" s="15">
        <f>+BP371</f>
        <v>833812500</v>
      </c>
    </row>
    <row r="372" spans="1:70" ht="150" hidden="1" x14ac:dyDescent="0.25">
      <c r="A372" s="1">
        <v>366</v>
      </c>
      <c r="B372" s="110" t="s">
        <v>1307</v>
      </c>
      <c r="C372" s="7" t="s">
        <v>29</v>
      </c>
      <c r="D372" s="8" t="s">
        <v>30</v>
      </c>
      <c r="E372" s="9" t="s">
        <v>31</v>
      </c>
      <c r="F372" s="8" t="s">
        <v>32</v>
      </c>
      <c r="G372" s="10" t="s">
        <v>33</v>
      </c>
      <c r="H372" s="11" t="s">
        <v>34</v>
      </c>
      <c r="I372" s="11" t="s">
        <v>1311</v>
      </c>
      <c r="J372" s="11" t="s">
        <v>1311</v>
      </c>
      <c r="K372" s="11"/>
      <c r="L372" s="23">
        <v>0.83499999999999996</v>
      </c>
      <c r="M372" s="132"/>
      <c r="N372" s="132" t="s">
        <v>1757</v>
      </c>
      <c r="O372" s="127">
        <v>381</v>
      </c>
      <c r="P372" s="13" t="s">
        <v>1333</v>
      </c>
      <c r="Q372" s="11" t="s">
        <v>1334</v>
      </c>
      <c r="R372" s="11" t="s">
        <v>1334</v>
      </c>
      <c r="S372" s="33">
        <v>0.95699999999999996</v>
      </c>
      <c r="T372" s="114"/>
      <c r="U372" s="33"/>
      <c r="V372" s="8" t="s">
        <v>38</v>
      </c>
      <c r="W372" s="39">
        <v>375034681</v>
      </c>
      <c r="X372" s="15">
        <v>95200000</v>
      </c>
      <c r="Y372" s="15"/>
      <c r="Z372" s="15">
        <v>3088326672</v>
      </c>
      <c r="AA372" s="15"/>
      <c r="AB372" s="15"/>
      <c r="AC372" s="15"/>
      <c r="AD372" s="15">
        <f t="shared" ref="AD372:AD433" si="58">SUM(W372:AC372)</f>
        <v>3558561353</v>
      </c>
      <c r="AE372" s="15">
        <v>845880597</v>
      </c>
      <c r="AF372" s="15"/>
      <c r="AG372" s="15"/>
      <c r="AH372" s="15">
        <v>3585636680</v>
      </c>
      <c r="AI372" s="15"/>
      <c r="AJ372" s="15"/>
      <c r="AK372" s="15"/>
      <c r="AL372" s="15">
        <f t="shared" ref="AL372:AL433" si="59">SUM(AE372:AK372)</f>
        <v>4431517277</v>
      </c>
      <c r="AM372" s="16">
        <v>325542700</v>
      </c>
      <c r="AN372" s="15"/>
      <c r="AO372" s="15"/>
      <c r="AP372" s="15">
        <v>2576778500</v>
      </c>
      <c r="AQ372" s="15"/>
      <c r="AR372" s="15"/>
      <c r="AS372" s="15"/>
      <c r="AT372" s="15">
        <f t="shared" ref="AT372:AT433" si="60">SUM(AM372:AS372)</f>
        <v>2902321200</v>
      </c>
      <c r="AU372" s="17">
        <v>410629445</v>
      </c>
      <c r="AV372" s="15"/>
      <c r="AW372" s="15"/>
      <c r="AX372" s="15">
        <v>3063372100</v>
      </c>
      <c r="AY372" s="15"/>
      <c r="AZ372" s="15"/>
      <c r="BA372" s="15"/>
      <c r="BB372" s="15">
        <f t="shared" ref="BB372:BB433" si="61">SUM(AU372:BA372)</f>
        <v>3474001545</v>
      </c>
      <c r="BC372" s="16">
        <v>910629445</v>
      </c>
      <c r="BD372" s="16"/>
      <c r="BE372" s="16"/>
      <c r="BF372" s="16">
        <v>3405569850</v>
      </c>
      <c r="BG372" s="16"/>
      <c r="BH372" s="16"/>
      <c r="BI372" s="16"/>
      <c r="BJ372" s="15">
        <f t="shared" ref="BJ372:BJ433" si="62">SUM(BC372:BI372)</f>
        <v>4316199295</v>
      </c>
      <c r="BK372" s="15">
        <f t="shared" ref="BK372:BQ403" si="63">+BC372+AU372+AM372+AE372+W372</f>
        <v>2867716868</v>
      </c>
      <c r="BL372" s="15">
        <f t="shared" si="63"/>
        <v>95200000</v>
      </c>
      <c r="BM372" s="15">
        <f t="shared" si="63"/>
        <v>0</v>
      </c>
      <c r="BN372" s="15">
        <f t="shared" si="63"/>
        <v>15719683802</v>
      </c>
      <c r="BO372" s="15">
        <f t="shared" si="63"/>
        <v>0</v>
      </c>
      <c r="BP372" s="15">
        <f t="shared" si="57"/>
        <v>0</v>
      </c>
      <c r="BQ372" s="15">
        <f t="shared" si="57"/>
        <v>0</v>
      </c>
      <c r="BR372" s="15">
        <f t="shared" ref="BR372:BR433" si="64">SUM(BK372:BQ372)</f>
        <v>18682600670</v>
      </c>
    </row>
    <row r="373" spans="1:70" ht="90" hidden="1" x14ac:dyDescent="0.25">
      <c r="A373" s="1">
        <v>367</v>
      </c>
      <c r="B373" s="110" t="s">
        <v>1307</v>
      </c>
      <c r="C373" s="7" t="s">
        <v>29</v>
      </c>
      <c r="D373" s="8" t="s">
        <v>30</v>
      </c>
      <c r="E373" s="9" t="s">
        <v>31</v>
      </c>
      <c r="F373" s="8" t="s">
        <v>32</v>
      </c>
      <c r="G373" s="10" t="s">
        <v>33</v>
      </c>
      <c r="H373" s="11" t="s">
        <v>34</v>
      </c>
      <c r="I373" s="11" t="s">
        <v>1311</v>
      </c>
      <c r="J373" s="11" t="s">
        <v>1311</v>
      </c>
      <c r="K373" s="11"/>
      <c r="L373" s="23">
        <v>0.83499999999999996</v>
      </c>
      <c r="M373" s="132"/>
      <c r="N373" s="132" t="s">
        <v>1707</v>
      </c>
      <c r="O373" s="127">
        <v>382</v>
      </c>
      <c r="P373" s="13" t="s">
        <v>1335</v>
      </c>
      <c r="Q373" s="11" t="s">
        <v>1336</v>
      </c>
      <c r="R373" s="11" t="s">
        <v>1336</v>
      </c>
      <c r="S373" s="33">
        <v>9.4E-2</v>
      </c>
      <c r="T373" s="135"/>
      <c r="U373" s="20"/>
      <c r="V373" s="8" t="s">
        <v>38</v>
      </c>
      <c r="W373" s="39">
        <v>7796726509</v>
      </c>
      <c r="X373" s="15">
        <v>11217407998</v>
      </c>
      <c r="Y373" s="15"/>
      <c r="Z373" s="15"/>
      <c r="AA373" s="15"/>
      <c r="AB373" s="15">
        <v>40533077911</v>
      </c>
      <c r="AC373" s="15"/>
      <c r="AD373" s="15">
        <f t="shared" si="58"/>
        <v>59547212418</v>
      </c>
      <c r="AE373" s="15">
        <v>598042131</v>
      </c>
      <c r="AF373" s="15"/>
      <c r="AG373" s="15"/>
      <c r="AH373" s="15"/>
      <c r="AI373" s="15"/>
      <c r="AJ373" s="15"/>
      <c r="AK373" s="15"/>
      <c r="AL373" s="15">
        <f t="shared" si="59"/>
        <v>598042131</v>
      </c>
      <c r="AM373" s="16">
        <v>325542700</v>
      </c>
      <c r="AN373" s="15"/>
      <c r="AO373" s="15"/>
      <c r="AP373" s="15"/>
      <c r="AQ373" s="15"/>
      <c r="AR373" s="15"/>
      <c r="AS373" s="15"/>
      <c r="AT373" s="15">
        <f t="shared" si="60"/>
        <v>325542700</v>
      </c>
      <c r="AU373" s="17">
        <v>709995618</v>
      </c>
      <c r="AV373" s="15"/>
      <c r="AW373" s="15"/>
      <c r="AX373" s="15"/>
      <c r="AY373" s="15"/>
      <c r="AZ373" s="15"/>
      <c r="BA373" s="15"/>
      <c r="BB373" s="15">
        <f t="shared" si="61"/>
        <v>709995618</v>
      </c>
      <c r="BC373" s="16">
        <v>709995618</v>
      </c>
      <c r="BD373" s="16"/>
      <c r="BE373" s="16"/>
      <c r="BF373" s="16"/>
      <c r="BG373" s="16"/>
      <c r="BH373" s="16"/>
      <c r="BI373" s="16"/>
      <c r="BJ373" s="15">
        <f t="shared" si="62"/>
        <v>709995618</v>
      </c>
      <c r="BK373" s="15">
        <f t="shared" si="63"/>
        <v>10140302576</v>
      </c>
      <c r="BL373" s="15">
        <f t="shared" si="63"/>
        <v>11217407998</v>
      </c>
      <c r="BM373" s="15">
        <f t="shared" si="63"/>
        <v>0</v>
      </c>
      <c r="BN373" s="15">
        <f t="shared" si="63"/>
        <v>0</v>
      </c>
      <c r="BO373" s="15">
        <f t="shared" si="63"/>
        <v>0</v>
      </c>
      <c r="BP373" s="15">
        <f t="shared" si="57"/>
        <v>40533077911</v>
      </c>
      <c r="BQ373" s="15">
        <f t="shared" si="57"/>
        <v>0</v>
      </c>
      <c r="BR373" s="15">
        <f t="shared" si="64"/>
        <v>61890788485</v>
      </c>
    </row>
    <row r="374" spans="1:70" ht="105" hidden="1" x14ac:dyDescent="0.25">
      <c r="A374" s="1">
        <v>368</v>
      </c>
      <c r="B374" s="110" t="s">
        <v>1307</v>
      </c>
      <c r="C374" s="40" t="s">
        <v>512</v>
      </c>
      <c r="D374" s="41" t="s">
        <v>513</v>
      </c>
      <c r="E374" s="9" t="s">
        <v>1337</v>
      </c>
      <c r="F374" s="8" t="s">
        <v>1338</v>
      </c>
      <c r="G374" s="10" t="s">
        <v>516</v>
      </c>
      <c r="H374" s="11" t="s">
        <v>517</v>
      </c>
      <c r="I374" s="11" t="s">
        <v>1339</v>
      </c>
      <c r="J374" s="11" t="s">
        <v>1339</v>
      </c>
      <c r="K374" s="11"/>
      <c r="L374" s="23">
        <v>0.85</v>
      </c>
      <c r="M374" s="23">
        <v>0.9</v>
      </c>
      <c r="N374" s="23"/>
      <c r="O374" s="19">
        <v>383</v>
      </c>
      <c r="P374" s="13" t="s">
        <v>1340</v>
      </c>
      <c r="Q374" s="8" t="s">
        <v>1341</v>
      </c>
      <c r="R374" s="8" t="s">
        <v>1341</v>
      </c>
      <c r="S374" s="14">
        <v>5000</v>
      </c>
      <c r="T374" s="14" t="s">
        <v>1342</v>
      </c>
      <c r="U374" s="14"/>
      <c r="V374" s="8" t="s">
        <v>525</v>
      </c>
      <c r="W374" s="39">
        <v>22436889</v>
      </c>
      <c r="X374" s="15"/>
      <c r="Y374" s="15"/>
      <c r="Z374" s="15"/>
      <c r="AA374" s="15"/>
      <c r="AB374" s="15"/>
      <c r="AC374" s="15"/>
      <c r="AD374" s="15">
        <f t="shared" si="58"/>
        <v>22436889</v>
      </c>
      <c r="AE374" s="15">
        <v>250000000</v>
      </c>
      <c r="AF374" s="15"/>
      <c r="AG374" s="15"/>
      <c r="AH374" s="15"/>
      <c r="AI374" s="15"/>
      <c r="AJ374" s="15"/>
      <c r="AK374" s="15">
        <v>100000000</v>
      </c>
      <c r="AL374" s="15">
        <f t="shared" si="59"/>
        <v>350000000</v>
      </c>
      <c r="AM374" s="15">
        <v>325542700</v>
      </c>
      <c r="AN374" s="15"/>
      <c r="AO374" s="15"/>
      <c r="AP374" s="15"/>
      <c r="AQ374" s="15"/>
      <c r="AR374" s="15"/>
      <c r="AS374" s="15">
        <v>100000000</v>
      </c>
      <c r="AT374" s="15">
        <f t="shared" si="60"/>
        <v>425542700</v>
      </c>
      <c r="AU374" s="15">
        <v>350000000</v>
      </c>
      <c r="AV374" s="15"/>
      <c r="AW374" s="15"/>
      <c r="AX374" s="15"/>
      <c r="AY374" s="15"/>
      <c r="AZ374" s="15"/>
      <c r="BA374" s="15">
        <v>100000000</v>
      </c>
      <c r="BB374" s="15">
        <f t="shared" si="61"/>
        <v>450000000</v>
      </c>
      <c r="BC374" s="15">
        <v>300000000</v>
      </c>
      <c r="BD374" s="15"/>
      <c r="BE374" s="15"/>
      <c r="BF374" s="15"/>
      <c r="BG374" s="15"/>
      <c r="BH374" s="15"/>
      <c r="BI374" s="15"/>
      <c r="BJ374" s="15">
        <f t="shared" si="62"/>
        <v>300000000</v>
      </c>
      <c r="BK374" s="15">
        <f t="shared" si="63"/>
        <v>1247979589</v>
      </c>
      <c r="BL374" s="15">
        <f t="shared" si="63"/>
        <v>0</v>
      </c>
      <c r="BM374" s="15">
        <f t="shared" si="63"/>
        <v>0</v>
      </c>
      <c r="BN374" s="15">
        <f t="shared" si="63"/>
        <v>0</v>
      </c>
      <c r="BO374" s="15">
        <f t="shared" si="63"/>
        <v>0</v>
      </c>
      <c r="BP374" s="15">
        <f t="shared" si="57"/>
        <v>0</v>
      </c>
      <c r="BQ374" s="15">
        <f t="shared" si="57"/>
        <v>300000000</v>
      </c>
      <c r="BR374" s="15">
        <f t="shared" si="64"/>
        <v>1547979589</v>
      </c>
    </row>
    <row r="375" spans="1:70" ht="105" hidden="1" x14ac:dyDescent="0.25">
      <c r="A375" s="1">
        <v>369</v>
      </c>
      <c r="B375" s="110" t="s">
        <v>1307</v>
      </c>
      <c r="C375" s="7">
        <v>45</v>
      </c>
      <c r="D375" s="8" t="s">
        <v>548</v>
      </c>
      <c r="E375" s="9" t="s">
        <v>557</v>
      </c>
      <c r="F375" s="8" t="s">
        <v>558</v>
      </c>
      <c r="G375" s="7">
        <v>1000</v>
      </c>
      <c r="H375" s="11" t="s">
        <v>551</v>
      </c>
      <c r="I375" s="11" t="s">
        <v>1339</v>
      </c>
      <c r="J375" s="11" t="s">
        <v>1339</v>
      </c>
      <c r="K375" s="11"/>
      <c r="L375" s="23">
        <v>0.85</v>
      </c>
      <c r="M375" s="132"/>
      <c r="N375" s="132" t="s">
        <v>3982</v>
      </c>
      <c r="O375" s="127">
        <v>384</v>
      </c>
      <c r="P375" s="13" t="s">
        <v>1343</v>
      </c>
      <c r="Q375" s="11" t="s">
        <v>1344</v>
      </c>
      <c r="R375" s="11" t="s">
        <v>1344</v>
      </c>
      <c r="S375" s="14">
        <v>53</v>
      </c>
      <c r="T375" s="134"/>
      <c r="U375" s="14"/>
      <c r="V375" s="8" t="s">
        <v>38</v>
      </c>
      <c r="W375" s="39">
        <v>215728984</v>
      </c>
      <c r="X375" s="15"/>
      <c r="Y375" s="15"/>
      <c r="Z375" s="15"/>
      <c r="AA375" s="15"/>
      <c r="AB375" s="15"/>
      <c r="AC375" s="15"/>
      <c r="AD375" s="15">
        <f t="shared" si="58"/>
        <v>215728984</v>
      </c>
      <c r="AE375" s="15">
        <v>192500000</v>
      </c>
      <c r="AF375" s="15"/>
      <c r="AG375" s="15"/>
      <c r="AH375" s="15"/>
      <c r="AI375" s="15"/>
      <c r="AJ375" s="15"/>
      <c r="AK375" s="15"/>
      <c r="AL375" s="15">
        <f t="shared" si="59"/>
        <v>192500000</v>
      </c>
      <c r="AM375" s="16">
        <v>325542700</v>
      </c>
      <c r="AN375" s="15"/>
      <c r="AO375" s="15"/>
      <c r="AP375" s="15"/>
      <c r="AQ375" s="15"/>
      <c r="AR375" s="15"/>
      <c r="AS375" s="15"/>
      <c r="AT375" s="15">
        <f t="shared" si="60"/>
        <v>325542700</v>
      </c>
      <c r="AU375" s="17">
        <v>228536000</v>
      </c>
      <c r="AV375" s="15"/>
      <c r="AW375" s="15"/>
      <c r="AX375" s="15"/>
      <c r="AY375" s="15"/>
      <c r="AZ375" s="15"/>
      <c r="BA375" s="15"/>
      <c r="BB375" s="15">
        <f t="shared" si="61"/>
        <v>228536000</v>
      </c>
      <c r="BC375" s="16">
        <v>228536000</v>
      </c>
      <c r="BD375" s="16"/>
      <c r="BE375" s="16"/>
      <c r="BF375" s="16"/>
      <c r="BG375" s="16"/>
      <c r="BH375" s="16"/>
      <c r="BI375" s="16"/>
      <c r="BJ375" s="15">
        <f t="shared" si="62"/>
        <v>228536000</v>
      </c>
      <c r="BK375" s="15">
        <f t="shared" si="63"/>
        <v>1190843684</v>
      </c>
      <c r="BL375" s="15">
        <f t="shared" si="63"/>
        <v>0</v>
      </c>
      <c r="BM375" s="15">
        <f t="shared" si="63"/>
        <v>0</v>
      </c>
      <c r="BN375" s="15">
        <f t="shared" si="63"/>
        <v>0</v>
      </c>
      <c r="BO375" s="15">
        <f t="shared" si="63"/>
        <v>0</v>
      </c>
      <c r="BP375" s="15">
        <f t="shared" si="57"/>
        <v>0</v>
      </c>
      <c r="BQ375" s="15">
        <f t="shared" si="57"/>
        <v>0</v>
      </c>
      <c r="BR375" s="15">
        <f t="shared" si="64"/>
        <v>1190843684</v>
      </c>
    </row>
    <row r="376" spans="1:70" ht="165" hidden="1" x14ac:dyDescent="0.25">
      <c r="A376" s="1">
        <v>370</v>
      </c>
      <c r="B376" s="110" t="s">
        <v>1307</v>
      </c>
      <c r="C376" s="7" t="s">
        <v>193</v>
      </c>
      <c r="D376" s="8" t="s">
        <v>194</v>
      </c>
      <c r="E376" s="9" t="s">
        <v>990</v>
      </c>
      <c r="F376" s="8" t="s">
        <v>991</v>
      </c>
      <c r="G376" s="10" t="s">
        <v>197</v>
      </c>
      <c r="H376" s="11" t="s">
        <v>198</v>
      </c>
      <c r="I376" s="11" t="s">
        <v>1339</v>
      </c>
      <c r="J376" s="11" t="s">
        <v>1339</v>
      </c>
      <c r="K376" s="11"/>
      <c r="L376" s="23">
        <v>0.85</v>
      </c>
      <c r="M376" s="23">
        <v>0.9</v>
      </c>
      <c r="N376" s="23"/>
      <c r="O376" s="19">
        <v>385</v>
      </c>
      <c r="P376" s="13" t="s">
        <v>1345</v>
      </c>
      <c r="Q376" s="11" t="s">
        <v>1346</v>
      </c>
      <c r="R376" s="11" t="s">
        <v>1346</v>
      </c>
      <c r="S376" s="20">
        <v>1</v>
      </c>
      <c r="T376" s="20">
        <v>1</v>
      </c>
      <c r="U376" s="20"/>
      <c r="V376" s="8" t="s">
        <v>202</v>
      </c>
      <c r="W376" s="39">
        <v>375206000</v>
      </c>
      <c r="X376" s="15"/>
      <c r="Y376" s="15"/>
      <c r="Z376" s="15"/>
      <c r="AA376" s="15"/>
      <c r="AB376" s="15"/>
      <c r="AC376" s="15"/>
      <c r="AD376" s="15">
        <f t="shared" si="58"/>
        <v>375206000</v>
      </c>
      <c r="AE376" s="15">
        <v>580000000</v>
      </c>
      <c r="AF376" s="15"/>
      <c r="AG376" s="15"/>
      <c r="AH376" s="15"/>
      <c r="AI376" s="15"/>
      <c r="AJ376" s="15"/>
      <c r="AK376" s="15"/>
      <c r="AL376" s="15">
        <f t="shared" si="59"/>
        <v>580000000</v>
      </c>
      <c r="AM376" s="15">
        <v>325542700</v>
      </c>
      <c r="AN376" s="15"/>
      <c r="AO376" s="15"/>
      <c r="AP376" s="15"/>
      <c r="AQ376" s="15"/>
      <c r="AR376" s="15"/>
      <c r="AS376" s="15"/>
      <c r="AT376" s="15">
        <f t="shared" si="60"/>
        <v>325542700</v>
      </c>
      <c r="AU376" s="15">
        <v>1700000000</v>
      </c>
      <c r="AV376" s="15"/>
      <c r="AW376" s="15"/>
      <c r="AX376" s="15"/>
      <c r="AY376" s="15"/>
      <c r="AZ376" s="15"/>
      <c r="BA376" s="15"/>
      <c r="BB376" s="15">
        <f t="shared" si="61"/>
        <v>1700000000</v>
      </c>
      <c r="BC376" s="15">
        <v>1400000000</v>
      </c>
      <c r="BD376" s="15"/>
      <c r="BE376" s="15"/>
      <c r="BF376" s="15"/>
      <c r="BG376" s="15"/>
      <c r="BH376" s="15"/>
      <c r="BI376" s="15"/>
      <c r="BJ376" s="15">
        <f t="shared" si="62"/>
        <v>1400000000</v>
      </c>
      <c r="BK376" s="15">
        <f t="shared" si="63"/>
        <v>4380748700</v>
      </c>
      <c r="BL376" s="15">
        <f t="shared" si="63"/>
        <v>0</v>
      </c>
      <c r="BM376" s="15">
        <f t="shared" si="63"/>
        <v>0</v>
      </c>
      <c r="BN376" s="15">
        <f t="shared" si="63"/>
        <v>0</v>
      </c>
      <c r="BO376" s="15">
        <f t="shared" si="63"/>
        <v>0</v>
      </c>
      <c r="BP376" s="15">
        <f t="shared" si="57"/>
        <v>0</v>
      </c>
      <c r="BQ376" s="15">
        <f t="shared" si="57"/>
        <v>0</v>
      </c>
      <c r="BR376" s="15">
        <f t="shared" si="64"/>
        <v>4380748700</v>
      </c>
    </row>
    <row r="377" spans="1:70" ht="255" hidden="1" x14ac:dyDescent="0.25">
      <c r="A377" s="1">
        <v>371</v>
      </c>
      <c r="B377" s="110" t="s">
        <v>1307</v>
      </c>
      <c r="C377" s="7">
        <v>45</v>
      </c>
      <c r="D377" s="8" t="s">
        <v>548</v>
      </c>
      <c r="E377" s="9" t="s">
        <v>557</v>
      </c>
      <c r="F377" s="8" t="s">
        <v>558</v>
      </c>
      <c r="G377" s="7">
        <v>1000</v>
      </c>
      <c r="H377" s="11" t="s">
        <v>551</v>
      </c>
      <c r="I377" s="11" t="s">
        <v>1339</v>
      </c>
      <c r="J377" s="11" t="s">
        <v>1339</v>
      </c>
      <c r="K377" s="11"/>
      <c r="L377" s="23">
        <v>0.85</v>
      </c>
      <c r="M377" s="23">
        <v>0.9</v>
      </c>
      <c r="N377" s="23"/>
      <c r="O377" s="19">
        <v>386</v>
      </c>
      <c r="P377" s="13" t="s">
        <v>1347</v>
      </c>
      <c r="Q377" s="11" t="s">
        <v>1348</v>
      </c>
      <c r="R377" s="22" t="s">
        <v>1349</v>
      </c>
      <c r="S377" s="20">
        <v>1</v>
      </c>
      <c r="T377" s="20">
        <v>1</v>
      </c>
      <c r="U377" s="31" t="s">
        <v>1350</v>
      </c>
      <c r="V377" s="8" t="s">
        <v>1351</v>
      </c>
      <c r="W377" s="39"/>
      <c r="X377" s="15"/>
      <c r="Y377" s="15"/>
      <c r="Z377" s="15"/>
      <c r="AA377" s="15"/>
      <c r="AB377" s="15"/>
      <c r="AC377" s="15"/>
      <c r="AD377" s="15">
        <f t="shared" si="58"/>
        <v>0</v>
      </c>
      <c r="AE377" s="15"/>
      <c r="AF377" s="15"/>
      <c r="AG377" s="15"/>
      <c r="AH377" s="15"/>
      <c r="AI377" s="15"/>
      <c r="AJ377" s="15"/>
      <c r="AK377" s="15"/>
      <c r="AL377" s="15">
        <f t="shared" si="59"/>
        <v>0</v>
      </c>
      <c r="AM377" s="15">
        <v>325542700</v>
      </c>
      <c r="AN377" s="15"/>
      <c r="AO377" s="15"/>
      <c r="AP377" s="15"/>
      <c r="AQ377" s="15"/>
      <c r="AR377" s="15"/>
      <c r="AS377" s="15"/>
      <c r="AT377" s="15">
        <f t="shared" si="60"/>
        <v>325542700</v>
      </c>
      <c r="AU377" s="15">
        <v>30000000</v>
      </c>
      <c r="AV377" s="15"/>
      <c r="AW377" s="15"/>
      <c r="AX377" s="15"/>
      <c r="AY377" s="15"/>
      <c r="AZ377" s="15"/>
      <c r="BA377" s="15"/>
      <c r="BB377" s="15">
        <f t="shared" si="61"/>
        <v>30000000</v>
      </c>
      <c r="BC377" s="15">
        <v>90000000</v>
      </c>
      <c r="BD377" s="15"/>
      <c r="BE377" s="15"/>
      <c r="BF377" s="15"/>
      <c r="BG377" s="15"/>
      <c r="BH377" s="15"/>
      <c r="BI377" s="15"/>
      <c r="BJ377" s="15">
        <f t="shared" si="62"/>
        <v>90000000</v>
      </c>
      <c r="BK377" s="15">
        <f t="shared" si="63"/>
        <v>445542700</v>
      </c>
      <c r="BL377" s="15">
        <f t="shared" si="63"/>
        <v>0</v>
      </c>
      <c r="BM377" s="15">
        <f t="shared" si="63"/>
        <v>0</v>
      </c>
      <c r="BN377" s="15">
        <f t="shared" si="63"/>
        <v>0</v>
      </c>
      <c r="BO377" s="15">
        <f t="shared" si="63"/>
        <v>0</v>
      </c>
      <c r="BP377" s="15">
        <f t="shared" si="57"/>
        <v>0</v>
      </c>
      <c r="BQ377" s="15">
        <f t="shared" si="57"/>
        <v>0</v>
      </c>
      <c r="BR377" s="15">
        <f t="shared" si="64"/>
        <v>445542700</v>
      </c>
    </row>
    <row r="378" spans="1:70" ht="390" hidden="1" x14ac:dyDescent="0.25">
      <c r="A378" s="1">
        <v>372</v>
      </c>
      <c r="B378" s="110" t="s">
        <v>1307</v>
      </c>
      <c r="C378" s="7">
        <v>45</v>
      </c>
      <c r="D378" s="8" t="s">
        <v>548</v>
      </c>
      <c r="E378" s="9" t="s">
        <v>549</v>
      </c>
      <c r="F378" s="8" t="s">
        <v>550</v>
      </c>
      <c r="G378" s="7">
        <v>1000</v>
      </c>
      <c r="H378" s="11" t="s">
        <v>551</v>
      </c>
      <c r="I378" s="11" t="s">
        <v>1339</v>
      </c>
      <c r="J378" s="11" t="s">
        <v>1339</v>
      </c>
      <c r="K378" s="11"/>
      <c r="L378" s="23">
        <v>0.85</v>
      </c>
      <c r="M378" s="23">
        <v>0.9</v>
      </c>
      <c r="N378" s="23"/>
      <c r="O378" s="19">
        <v>387</v>
      </c>
      <c r="P378" s="13" t="s">
        <v>1352</v>
      </c>
      <c r="Q378" s="8" t="s">
        <v>1353</v>
      </c>
      <c r="R378" s="22" t="s">
        <v>1354</v>
      </c>
      <c r="S378" s="14">
        <v>0</v>
      </c>
      <c r="T378" s="14">
        <v>3</v>
      </c>
      <c r="U378" s="31" t="s">
        <v>1355</v>
      </c>
      <c r="V378" s="8" t="s">
        <v>1351</v>
      </c>
      <c r="W378" s="39">
        <v>474430000</v>
      </c>
      <c r="X378" s="15"/>
      <c r="Y378" s="15"/>
      <c r="Z378" s="15"/>
      <c r="AA378" s="15"/>
      <c r="AB378" s="15"/>
      <c r="AC378" s="15"/>
      <c r="AD378" s="15">
        <f t="shared" si="58"/>
        <v>474430000</v>
      </c>
      <c r="AE378" s="15">
        <v>517699336</v>
      </c>
      <c r="AF378" s="15"/>
      <c r="AG378" s="15"/>
      <c r="AH378" s="15"/>
      <c r="AI378" s="15"/>
      <c r="AJ378" s="15"/>
      <c r="AK378" s="15"/>
      <c r="AL378" s="15">
        <f t="shared" si="59"/>
        <v>517699336</v>
      </c>
      <c r="AM378" s="15">
        <v>325542700</v>
      </c>
      <c r="AN378" s="15"/>
      <c r="AO378" s="15"/>
      <c r="AP378" s="15"/>
      <c r="AQ378" s="15"/>
      <c r="AR378" s="15"/>
      <c r="AS378" s="15"/>
      <c r="AT378" s="15">
        <f t="shared" si="60"/>
        <v>325542700</v>
      </c>
      <c r="AU378" s="15">
        <v>1000000000</v>
      </c>
      <c r="AV378" s="15"/>
      <c r="AW378" s="15"/>
      <c r="AX378" s="15"/>
      <c r="AY378" s="15"/>
      <c r="AZ378" s="15"/>
      <c r="BA378" s="15"/>
      <c r="BB378" s="15">
        <f t="shared" si="61"/>
        <v>1000000000</v>
      </c>
      <c r="BC378" s="15">
        <v>1000000000</v>
      </c>
      <c r="BD378" s="15"/>
      <c r="BE378" s="15"/>
      <c r="BF378" s="15"/>
      <c r="BG378" s="15"/>
      <c r="BH378" s="15"/>
      <c r="BI378" s="15"/>
      <c r="BJ378" s="15">
        <f t="shared" si="62"/>
        <v>1000000000</v>
      </c>
      <c r="BK378" s="15">
        <f t="shared" si="63"/>
        <v>3317672036</v>
      </c>
      <c r="BL378" s="15">
        <f t="shared" si="63"/>
        <v>0</v>
      </c>
      <c r="BM378" s="15">
        <f t="shared" si="63"/>
        <v>0</v>
      </c>
      <c r="BN378" s="15">
        <f t="shared" si="63"/>
        <v>0</v>
      </c>
      <c r="BO378" s="15">
        <f t="shared" si="63"/>
        <v>0</v>
      </c>
      <c r="BP378" s="15">
        <f t="shared" si="57"/>
        <v>0</v>
      </c>
      <c r="BQ378" s="15">
        <f t="shared" si="57"/>
        <v>0</v>
      </c>
      <c r="BR378" s="15">
        <f t="shared" si="64"/>
        <v>3317672036</v>
      </c>
    </row>
    <row r="379" spans="1:70" ht="90" hidden="1" x14ac:dyDescent="0.25">
      <c r="A379" s="1">
        <v>373</v>
      </c>
      <c r="B379" s="110" t="s">
        <v>1307</v>
      </c>
      <c r="C379" s="7">
        <v>45</v>
      </c>
      <c r="D379" s="8" t="s">
        <v>548</v>
      </c>
      <c r="E379" s="9" t="s">
        <v>549</v>
      </c>
      <c r="F379" s="8" t="s">
        <v>550</v>
      </c>
      <c r="G379" s="7">
        <v>1000</v>
      </c>
      <c r="H379" s="11" t="s">
        <v>551</v>
      </c>
      <c r="I379" s="11" t="s">
        <v>1339</v>
      </c>
      <c r="J379" s="11" t="s">
        <v>1339</v>
      </c>
      <c r="K379" s="11"/>
      <c r="L379" s="23">
        <v>0.85</v>
      </c>
      <c r="M379" s="23">
        <v>0.9</v>
      </c>
      <c r="N379" s="23"/>
      <c r="O379" s="19">
        <v>388</v>
      </c>
      <c r="P379" s="13" t="s">
        <v>1356</v>
      </c>
      <c r="Q379" s="8" t="s">
        <v>1357</v>
      </c>
      <c r="R379" s="8" t="s">
        <v>1357</v>
      </c>
      <c r="S379" s="14">
        <v>5</v>
      </c>
      <c r="T379" s="14">
        <v>15</v>
      </c>
      <c r="U379" s="14"/>
      <c r="V379" s="8" t="s">
        <v>1351</v>
      </c>
      <c r="W379" s="39"/>
      <c r="X379" s="15"/>
      <c r="Y379" s="15"/>
      <c r="Z379" s="15"/>
      <c r="AA379" s="15"/>
      <c r="AB379" s="15"/>
      <c r="AC379" s="15"/>
      <c r="AD379" s="15">
        <f t="shared" si="58"/>
        <v>0</v>
      </c>
      <c r="AE379" s="15"/>
      <c r="AF379" s="15"/>
      <c r="AG379" s="15"/>
      <c r="AH379" s="15"/>
      <c r="AI379" s="15"/>
      <c r="AJ379" s="15"/>
      <c r="AK379" s="15"/>
      <c r="AL379" s="15">
        <f t="shared" si="59"/>
        <v>0</v>
      </c>
      <c r="AM379" s="15">
        <v>325542700</v>
      </c>
      <c r="AN379" s="15"/>
      <c r="AO379" s="15"/>
      <c r="AP379" s="15"/>
      <c r="AQ379" s="15"/>
      <c r="AR379" s="15"/>
      <c r="AS379" s="15"/>
      <c r="AT379" s="15">
        <f t="shared" si="60"/>
        <v>325542700</v>
      </c>
      <c r="AU379" s="15">
        <v>550000000</v>
      </c>
      <c r="AV379" s="15"/>
      <c r="AW379" s="15"/>
      <c r="AX379" s="15"/>
      <c r="AY379" s="15"/>
      <c r="AZ379" s="15"/>
      <c r="BA379" s="15"/>
      <c r="BB379" s="15">
        <f t="shared" si="61"/>
        <v>550000000</v>
      </c>
      <c r="BC379" s="15"/>
      <c r="BD379" s="15"/>
      <c r="BE379" s="15"/>
      <c r="BF379" s="15"/>
      <c r="BG379" s="15"/>
      <c r="BH379" s="15"/>
      <c r="BI379" s="15"/>
      <c r="BJ379" s="15">
        <f t="shared" si="62"/>
        <v>0</v>
      </c>
      <c r="BK379" s="15">
        <f t="shared" si="63"/>
        <v>875542700</v>
      </c>
      <c r="BL379" s="15">
        <f t="shared" si="63"/>
        <v>0</v>
      </c>
      <c r="BM379" s="15">
        <f t="shared" si="63"/>
        <v>0</v>
      </c>
      <c r="BN379" s="15">
        <f t="shared" si="63"/>
        <v>0</v>
      </c>
      <c r="BO379" s="15">
        <f t="shared" si="63"/>
        <v>0</v>
      </c>
      <c r="BP379" s="15">
        <f t="shared" si="57"/>
        <v>0</v>
      </c>
      <c r="BQ379" s="15">
        <f t="shared" si="57"/>
        <v>0</v>
      </c>
      <c r="BR379" s="15">
        <f t="shared" si="64"/>
        <v>875542700</v>
      </c>
    </row>
    <row r="380" spans="1:70" ht="90" hidden="1" x14ac:dyDescent="0.25">
      <c r="A380" s="1">
        <v>374</v>
      </c>
      <c r="B380" s="110" t="s">
        <v>1307</v>
      </c>
      <c r="C380" s="7">
        <v>45</v>
      </c>
      <c r="D380" s="8" t="s">
        <v>548</v>
      </c>
      <c r="E380" s="9" t="s">
        <v>1248</v>
      </c>
      <c r="F380" s="8" t="s">
        <v>1249</v>
      </c>
      <c r="G380" s="7">
        <v>1000</v>
      </c>
      <c r="H380" s="11" t="s">
        <v>551</v>
      </c>
      <c r="I380" s="11" t="s">
        <v>1339</v>
      </c>
      <c r="J380" s="11" t="s">
        <v>1339</v>
      </c>
      <c r="K380" s="11"/>
      <c r="L380" s="23">
        <v>0.85</v>
      </c>
      <c r="M380" s="23">
        <v>0.9</v>
      </c>
      <c r="N380" s="23"/>
      <c r="O380" s="19">
        <v>389</v>
      </c>
      <c r="P380" s="13" t="s">
        <v>1358</v>
      </c>
      <c r="Q380" s="11" t="s">
        <v>1359</v>
      </c>
      <c r="R380" s="11" t="s">
        <v>1359</v>
      </c>
      <c r="S380" s="14">
        <v>0</v>
      </c>
      <c r="T380" s="14">
        <v>4</v>
      </c>
      <c r="U380" s="14"/>
      <c r="V380" s="8" t="s">
        <v>1351</v>
      </c>
      <c r="W380" s="39"/>
      <c r="X380" s="15"/>
      <c r="Y380" s="15"/>
      <c r="Z380" s="15"/>
      <c r="AA380" s="15"/>
      <c r="AB380" s="15"/>
      <c r="AC380" s="15"/>
      <c r="AD380" s="15">
        <f t="shared" si="58"/>
        <v>0</v>
      </c>
      <c r="AE380" s="15">
        <v>75000000</v>
      </c>
      <c r="AF380" s="15"/>
      <c r="AG380" s="15"/>
      <c r="AH380" s="15"/>
      <c r="AI380" s="15"/>
      <c r="AJ380" s="15"/>
      <c r="AK380" s="15"/>
      <c r="AL380" s="15">
        <f t="shared" si="59"/>
        <v>75000000</v>
      </c>
      <c r="AM380" s="15">
        <v>325542700</v>
      </c>
      <c r="AN380" s="15"/>
      <c r="AO380" s="15"/>
      <c r="AP380" s="15"/>
      <c r="AQ380" s="15"/>
      <c r="AR380" s="15"/>
      <c r="AS380" s="15"/>
      <c r="AT380" s="15">
        <f t="shared" si="60"/>
        <v>325542700</v>
      </c>
      <c r="AU380" s="15">
        <v>75000000</v>
      </c>
      <c r="AV380" s="15"/>
      <c r="AW380" s="15"/>
      <c r="AX380" s="15"/>
      <c r="AY380" s="15"/>
      <c r="AZ380" s="15"/>
      <c r="BA380" s="15"/>
      <c r="BB380" s="15">
        <f t="shared" si="61"/>
        <v>75000000</v>
      </c>
      <c r="BC380" s="15"/>
      <c r="BD380" s="15"/>
      <c r="BE380" s="15"/>
      <c r="BF380" s="15"/>
      <c r="BG380" s="15"/>
      <c r="BH380" s="15"/>
      <c r="BI380" s="15"/>
      <c r="BJ380" s="15">
        <f t="shared" si="62"/>
        <v>0</v>
      </c>
      <c r="BK380" s="15">
        <f t="shared" si="63"/>
        <v>475542700</v>
      </c>
      <c r="BL380" s="15">
        <f t="shared" si="63"/>
        <v>0</v>
      </c>
      <c r="BM380" s="15">
        <f t="shared" si="63"/>
        <v>0</v>
      </c>
      <c r="BN380" s="15">
        <f t="shared" si="63"/>
        <v>0</v>
      </c>
      <c r="BO380" s="15">
        <f t="shared" si="63"/>
        <v>0</v>
      </c>
      <c r="BP380" s="15">
        <f t="shared" si="57"/>
        <v>0</v>
      </c>
      <c r="BQ380" s="15">
        <f t="shared" si="57"/>
        <v>0</v>
      </c>
      <c r="BR380" s="15">
        <f t="shared" si="64"/>
        <v>475542700</v>
      </c>
    </row>
    <row r="381" spans="1:70" ht="90" hidden="1" x14ac:dyDescent="0.25">
      <c r="A381" s="1">
        <v>375</v>
      </c>
      <c r="B381" s="110" t="s">
        <v>1307</v>
      </c>
      <c r="C381" s="7">
        <v>45</v>
      </c>
      <c r="D381" s="8" t="s">
        <v>548</v>
      </c>
      <c r="E381" s="9" t="s">
        <v>1095</v>
      </c>
      <c r="F381" s="8" t="s">
        <v>1096</v>
      </c>
      <c r="G381" s="7">
        <v>1000</v>
      </c>
      <c r="H381" s="11" t="s">
        <v>551</v>
      </c>
      <c r="I381" s="11" t="s">
        <v>1360</v>
      </c>
      <c r="J381" s="11" t="s">
        <v>1360</v>
      </c>
      <c r="K381" s="11"/>
      <c r="L381" s="23">
        <v>0.58799999999999997</v>
      </c>
      <c r="M381" s="23">
        <v>0.68799999999999994</v>
      </c>
      <c r="N381" s="23"/>
      <c r="O381" s="19">
        <v>390</v>
      </c>
      <c r="P381" s="13" t="s">
        <v>1361</v>
      </c>
      <c r="Q381" s="11" t="s">
        <v>1362</v>
      </c>
      <c r="R381" s="11" t="s">
        <v>1362</v>
      </c>
      <c r="S381" s="20">
        <v>1</v>
      </c>
      <c r="T381" s="20">
        <v>1</v>
      </c>
      <c r="U381" s="20"/>
      <c r="V381" s="8" t="s">
        <v>525</v>
      </c>
      <c r="W381" s="39"/>
      <c r="X381" s="15"/>
      <c r="Y381" s="15"/>
      <c r="Z381" s="15"/>
      <c r="AA381" s="15"/>
      <c r="AB381" s="15"/>
      <c r="AC381" s="15"/>
      <c r="AD381" s="15">
        <f t="shared" si="58"/>
        <v>0</v>
      </c>
      <c r="AE381" s="15"/>
      <c r="AF381" s="15">
        <v>358821944</v>
      </c>
      <c r="AG381" s="15"/>
      <c r="AH381" s="15"/>
      <c r="AI381" s="15"/>
      <c r="AJ381" s="15"/>
      <c r="AK381" s="15"/>
      <c r="AL381" s="15">
        <f t="shared" si="59"/>
        <v>358821944</v>
      </c>
      <c r="AM381" s="15">
        <v>325542700</v>
      </c>
      <c r="AN381" s="15">
        <v>343006000</v>
      </c>
      <c r="AO381" s="15"/>
      <c r="AP381" s="15"/>
      <c r="AQ381" s="15"/>
      <c r="AR381" s="15"/>
      <c r="AS381" s="15"/>
      <c r="AT381" s="15">
        <f t="shared" si="60"/>
        <v>668548700</v>
      </c>
      <c r="AU381" s="15"/>
      <c r="AV381" s="15">
        <v>360095610</v>
      </c>
      <c r="AW381" s="15"/>
      <c r="AX381" s="15"/>
      <c r="AY381" s="15"/>
      <c r="AZ381" s="15"/>
      <c r="BA381" s="15"/>
      <c r="BB381" s="15">
        <f t="shared" si="61"/>
        <v>360095610</v>
      </c>
      <c r="BC381" s="15"/>
      <c r="BD381" s="15"/>
      <c r="BE381" s="15"/>
      <c r="BF381" s="15"/>
      <c r="BG381" s="15"/>
      <c r="BH381" s="15"/>
      <c r="BI381" s="15"/>
      <c r="BJ381" s="15">
        <f t="shared" si="62"/>
        <v>0</v>
      </c>
      <c r="BK381" s="15">
        <f t="shared" si="63"/>
        <v>325542700</v>
      </c>
      <c r="BL381" s="15">
        <f t="shared" si="63"/>
        <v>1061923554</v>
      </c>
      <c r="BM381" s="15">
        <f t="shared" si="63"/>
        <v>0</v>
      </c>
      <c r="BN381" s="15">
        <f t="shared" si="63"/>
        <v>0</v>
      </c>
      <c r="BO381" s="15">
        <f t="shared" si="63"/>
        <v>0</v>
      </c>
      <c r="BP381" s="15">
        <f t="shared" si="57"/>
        <v>0</v>
      </c>
      <c r="BQ381" s="15">
        <f t="shared" si="57"/>
        <v>0</v>
      </c>
      <c r="BR381" s="15">
        <f t="shared" si="64"/>
        <v>1387466254</v>
      </c>
    </row>
    <row r="382" spans="1:70" ht="105" hidden="1" x14ac:dyDescent="0.25">
      <c r="A382" s="1">
        <v>376</v>
      </c>
      <c r="B382" s="110" t="s">
        <v>1307</v>
      </c>
      <c r="C382" s="7">
        <v>45</v>
      </c>
      <c r="D382" s="8" t="s">
        <v>548</v>
      </c>
      <c r="E382" s="9" t="s">
        <v>1248</v>
      </c>
      <c r="F382" s="8" t="s">
        <v>1249</v>
      </c>
      <c r="G382" s="7">
        <v>1000</v>
      </c>
      <c r="H382" s="11" t="s">
        <v>551</v>
      </c>
      <c r="I382" s="11" t="s">
        <v>1360</v>
      </c>
      <c r="J382" s="11" t="s">
        <v>1360</v>
      </c>
      <c r="K382" s="11"/>
      <c r="L382" s="23">
        <v>0.58799999999999997</v>
      </c>
      <c r="M382" s="23">
        <v>0.68799999999999994</v>
      </c>
      <c r="N382" s="23"/>
      <c r="O382" s="19">
        <v>391</v>
      </c>
      <c r="P382" s="13" t="s">
        <v>1363</v>
      </c>
      <c r="Q382" s="8" t="s">
        <v>1364</v>
      </c>
      <c r="R382" s="8" t="s">
        <v>1364</v>
      </c>
      <c r="S382" s="14">
        <v>30</v>
      </c>
      <c r="T382" s="33" t="s">
        <v>1365</v>
      </c>
      <c r="U382" s="33"/>
      <c r="V382" s="8" t="s">
        <v>525</v>
      </c>
      <c r="W382" s="39">
        <v>926880048</v>
      </c>
      <c r="X382" s="15"/>
      <c r="Y382" s="15"/>
      <c r="Z382" s="15"/>
      <c r="AA382" s="15"/>
      <c r="AB382" s="15"/>
      <c r="AC382" s="15"/>
      <c r="AD382" s="15">
        <f t="shared" si="58"/>
        <v>926880048</v>
      </c>
      <c r="AE382" s="15">
        <v>1000000000</v>
      </c>
      <c r="AF382" s="15"/>
      <c r="AG382" s="15"/>
      <c r="AH382" s="15"/>
      <c r="AI382" s="15"/>
      <c r="AJ382" s="15"/>
      <c r="AK382" s="15">
        <v>300000000</v>
      </c>
      <c r="AL382" s="15">
        <f t="shared" si="59"/>
        <v>1300000000</v>
      </c>
      <c r="AM382" s="15">
        <v>325542700</v>
      </c>
      <c r="AN382" s="15"/>
      <c r="AO382" s="15">
        <f>5000000000-2000000000</f>
        <v>3000000000</v>
      </c>
      <c r="AP382" s="15"/>
      <c r="AQ382" s="15"/>
      <c r="AR382" s="15"/>
      <c r="AS382" s="15">
        <v>300000000</v>
      </c>
      <c r="AT382" s="15">
        <f t="shared" si="60"/>
        <v>3625542700</v>
      </c>
      <c r="AU382" s="15">
        <v>1300000000</v>
      </c>
      <c r="AV382" s="15"/>
      <c r="AW382" s="15">
        <f>3500000000-1500000000</f>
        <v>2000000000</v>
      </c>
      <c r="AX382" s="15"/>
      <c r="AY382" s="15"/>
      <c r="AZ382" s="15"/>
      <c r="BA382" s="15">
        <v>200000000</v>
      </c>
      <c r="BB382" s="15">
        <f t="shared" si="61"/>
        <v>3500000000</v>
      </c>
      <c r="BC382" s="15">
        <v>1200000000</v>
      </c>
      <c r="BD382" s="15"/>
      <c r="BE382" s="15">
        <v>5500000000</v>
      </c>
      <c r="BF382" s="15"/>
      <c r="BG382" s="15"/>
      <c r="BH382" s="15"/>
      <c r="BI382" s="15"/>
      <c r="BJ382" s="15">
        <f t="shared" si="62"/>
        <v>6700000000</v>
      </c>
      <c r="BK382" s="15">
        <f t="shared" si="63"/>
        <v>4752422748</v>
      </c>
      <c r="BL382" s="15">
        <f t="shared" si="63"/>
        <v>0</v>
      </c>
      <c r="BM382" s="15">
        <f t="shared" si="63"/>
        <v>10500000000</v>
      </c>
      <c r="BN382" s="15">
        <f t="shared" si="63"/>
        <v>0</v>
      </c>
      <c r="BO382" s="15">
        <f t="shared" si="63"/>
        <v>0</v>
      </c>
      <c r="BP382" s="15">
        <f t="shared" si="57"/>
        <v>0</v>
      </c>
      <c r="BQ382" s="15">
        <f t="shared" si="57"/>
        <v>800000000</v>
      </c>
      <c r="BR382" s="15">
        <f t="shared" si="64"/>
        <v>16052422748</v>
      </c>
    </row>
    <row r="383" spans="1:70" ht="135" hidden="1" x14ac:dyDescent="0.25">
      <c r="A383" s="1">
        <v>377</v>
      </c>
      <c r="B383" s="110" t="s">
        <v>1307</v>
      </c>
      <c r="C383" s="7">
        <v>45</v>
      </c>
      <c r="D383" s="8" t="s">
        <v>548</v>
      </c>
      <c r="E383" s="9" t="s">
        <v>557</v>
      </c>
      <c r="F383" s="8" t="s">
        <v>558</v>
      </c>
      <c r="G383" s="7">
        <v>1000</v>
      </c>
      <c r="H383" s="11" t="s">
        <v>551</v>
      </c>
      <c r="I383" s="11" t="s">
        <v>1360</v>
      </c>
      <c r="J383" s="11" t="s">
        <v>1360</v>
      </c>
      <c r="K383" s="11"/>
      <c r="L383" s="23">
        <v>0.58799999999999997</v>
      </c>
      <c r="M383" s="23">
        <v>0.68799999999999994</v>
      </c>
      <c r="N383" s="23"/>
      <c r="O383" s="19">
        <v>392</v>
      </c>
      <c r="P383" s="13" t="s">
        <v>1366</v>
      </c>
      <c r="Q383" s="11" t="s">
        <v>1367</v>
      </c>
      <c r="R383" s="11" t="s">
        <v>1367</v>
      </c>
      <c r="S383" s="14">
        <v>1</v>
      </c>
      <c r="T383" s="14">
        <v>1</v>
      </c>
      <c r="U383" s="14"/>
      <c r="V383" s="8" t="s">
        <v>1294</v>
      </c>
      <c r="W383" s="39">
        <f>2083710770+366000000</f>
        <v>2449710770</v>
      </c>
      <c r="X383" s="15"/>
      <c r="Y383" s="15"/>
      <c r="Z383" s="15"/>
      <c r="AA383" s="15"/>
      <c r="AB383" s="15"/>
      <c r="AC383" s="15"/>
      <c r="AD383" s="15">
        <f t="shared" si="58"/>
        <v>2449710770</v>
      </c>
      <c r="AE383" s="15">
        <f>1500000000+70000000</f>
        <v>1570000000</v>
      </c>
      <c r="AF383" s="15"/>
      <c r="AG383" s="15"/>
      <c r="AH383" s="15"/>
      <c r="AI383" s="15"/>
      <c r="AJ383" s="15"/>
      <c r="AK383" s="15"/>
      <c r="AL383" s="15">
        <f t="shared" si="59"/>
        <v>1570000000</v>
      </c>
      <c r="AM383" s="38">
        <v>325542700</v>
      </c>
      <c r="AN383" s="15"/>
      <c r="AO383" s="15"/>
      <c r="AP383" s="15"/>
      <c r="AQ383" s="15"/>
      <c r="AR383" s="15"/>
      <c r="AS383" s="15"/>
      <c r="AT383" s="15">
        <f t="shared" si="60"/>
        <v>325542700</v>
      </c>
      <c r="AU383" s="38">
        <f>2500000000-1000000000</f>
        <v>1500000000</v>
      </c>
      <c r="AV383" s="15"/>
      <c r="AW383" s="15"/>
      <c r="AX383" s="15"/>
      <c r="AY383" s="15"/>
      <c r="AZ383" s="15"/>
      <c r="BA383" s="15"/>
      <c r="BB383" s="15">
        <f t="shared" si="61"/>
        <v>1500000000</v>
      </c>
      <c r="BC383" s="15">
        <v>2400000000</v>
      </c>
      <c r="BD383" s="15"/>
      <c r="BE383" s="15"/>
      <c r="BF383" s="15"/>
      <c r="BG383" s="15"/>
      <c r="BH383" s="15"/>
      <c r="BI383" s="15"/>
      <c r="BJ383" s="15">
        <f t="shared" si="62"/>
        <v>2400000000</v>
      </c>
      <c r="BK383" s="15">
        <f t="shared" si="63"/>
        <v>8245253470</v>
      </c>
      <c r="BL383" s="15">
        <f t="shared" si="63"/>
        <v>0</v>
      </c>
      <c r="BM383" s="15">
        <f t="shared" si="63"/>
        <v>0</v>
      </c>
      <c r="BN383" s="15">
        <f t="shared" si="63"/>
        <v>0</v>
      </c>
      <c r="BO383" s="15">
        <f t="shared" si="63"/>
        <v>0</v>
      </c>
      <c r="BP383" s="15">
        <f t="shared" si="57"/>
        <v>0</v>
      </c>
      <c r="BQ383" s="15">
        <f t="shared" si="57"/>
        <v>0</v>
      </c>
      <c r="BR383" s="15">
        <f t="shared" si="64"/>
        <v>8245253470</v>
      </c>
    </row>
    <row r="384" spans="1:70" ht="120" hidden="1" x14ac:dyDescent="0.25">
      <c r="A384" s="1">
        <v>378</v>
      </c>
      <c r="B384" s="110" t="s">
        <v>1307</v>
      </c>
      <c r="C384" s="7" t="s">
        <v>29</v>
      </c>
      <c r="D384" s="8" t="s">
        <v>30</v>
      </c>
      <c r="E384" s="9" t="s">
        <v>153</v>
      </c>
      <c r="F384" s="8" t="s">
        <v>154</v>
      </c>
      <c r="G384" s="10" t="s">
        <v>33</v>
      </c>
      <c r="H384" s="11" t="s">
        <v>34</v>
      </c>
      <c r="I384" s="11" t="s">
        <v>1360</v>
      </c>
      <c r="J384" s="11" t="s">
        <v>1360</v>
      </c>
      <c r="K384" s="11"/>
      <c r="L384" s="23">
        <v>0.58799999999999997</v>
      </c>
      <c r="M384" s="132"/>
      <c r="N384" s="132" t="s">
        <v>1757</v>
      </c>
      <c r="O384" s="127">
        <v>393</v>
      </c>
      <c r="P384" s="13" t="s">
        <v>1368</v>
      </c>
      <c r="Q384" s="8" t="s">
        <v>1369</v>
      </c>
      <c r="R384" s="8" t="s">
        <v>1369</v>
      </c>
      <c r="S384" s="33">
        <v>0.9</v>
      </c>
      <c r="T384" s="114"/>
      <c r="U384" s="33"/>
      <c r="V384" s="8" t="s">
        <v>38</v>
      </c>
      <c r="W384" s="39"/>
      <c r="X384" s="15"/>
      <c r="Y384" s="15"/>
      <c r="Z384" s="15">
        <v>4218666129</v>
      </c>
      <c r="AA384" s="15"/>
      <c r="AB384" s="15"/>
      <c r="AC384" s="15"/>
      <c r="AD384" s="15">
        <f t="shared" si="58"/>
        <v>4218666129</v>
      </c>
      <c r="AE384" s="15"/>
      <c r="AF384" s="15"/>
      <c r="AG384" s="15"/>
      <c r="AH384" s="15">
        <v>2600000000</v>
      </c>
      <c r="AI384" s="15"/>
      <c r="AJ384" s="15"/>
      <c r="AK384" s="15"/>
      <c r="AL384" s="15">
        <f t="shared" si="59"/>
        <v>2600000000</v>
      </c>
      <c r="AM384" s="16">
        <v>325542700</v>
      </c>
      <c r="AN384" s="15"/>
      <c r="AO384" s="15"/>
      <c r="AP384" s="15">
        <v>1778506000</v>
      </c>
      <c r="AQ384" s="15"/>
      <c r="AR384" s="15"/>
      <c r="AS384" s="15"/>
      <c r="AT384" s="15">
        <f t="shared" si="60"/>
        <v>2104048700</v>
      </c>
      <c r="AU384" s="17"/>
      <c r="AV384" s="15"/>
      <c r="AW384" s="15"/>
      <c r="AX384" s="15">
        <v>1978506000</v>
      </c>
      <c r="AY384" s="15"/>
      <c r="AZ384" s="15"/>
      <c r="BA384" s="15"/>
      <c r="BB384" s="15">
        <f t="shared" si="61"/>
        <v>1978506000</v>
      </c>
      <c r="BC384" s="16"/>
      <c r="BD384" s="16"/>
      <c r="BE384" s="16"/>
      <c r="BF384" s="16">
        <v>1978506000</v>
      </c>
      <c r="BG384" s="16"/>
      <c r="BH384" s="16"/>
      <c r="BI384" s="16"/>
      <c r="BJ384" s="15">
        <f t="shared" si="62"/>
        <v>1978506000</v>
      </c>
      <c r="BK384" s="15">
        <f t="shared" si="63"/>
        <v>325542700</v>
      </c>
      <c r="BL384" s="15">
        <f t="shared" si="63"/>
        <v>0</v>
      </c>
      <c r="BM384" s="15">
        <f t="shared" si="63"/>
        <v>0</v>
      </c>
      <c r="BN384" s="15">
        <f t="shared" si="63"/>
        <v>12554184129</v>
      </c>
      <c r="BO384" s="15">
        <f t="shared" si="63"/>
        <v>0</v>
      </c>
      <c r="BP384" s="15">
        <f t="shared" si="57"/>
        <v>0</v>
      </c>
      <c r="BQ384" s="15">
        <f t="shared" si="57"/>
        <v>0</v>
      </c>
      <c r="BR384" s="15">
        <f t="shared" si="64"/>
        <v>12879726829</v>
      </c>
    </row>
    <row r="385" spans="1:70" ht="90" hidden="1" x14ac:dyDescent="0.25">
      <c r="A385" s="1">
        <v>379</v>
      </c>
      <c r="B385" s="110" t="s">
        <v>1307</v>
      </c>
      <c r="C385" s="7" t="s">
        <v>29</v>
      </c>
      <c r="D385" s="8" t="s">
        <v>30</v>
      </c>
      <c r="E385" s="9" t="s">
        <v>31</v>
      </c>
      <c r="F385" s="8" t="s">
        <v>32</v>
      </c>
      <c r="G385" s="10" t="s">
        <v>33</v>
      </c>
      <c r="H385" s="11" t="s">
        <v>34</v>
      </c>
      <c r="I385" s="11" t="s">
        <v>1360</v>
      </c>
      <c r="J385" s="11" t="s">
        <v>1360</v>
      </c>
      <c r="K385" s="11"/>
      <c r="L385" s="23">
        <v>0.58799999999999997</v>
      </c>
      <c r="M385" s="132"/>
      <c r="N385" s="132" t="s">
        <v>1694</v>
      </c>
      <c r="O385" s="127">
        <v>394</v>
      </c>
      <c r="P385" s="13" t="s">
        <v>1370</v>
      </c>
      <c r="Q385" s="11" t="s">
        <v>1371</v>
      </c>
      <c r="R385" s="11" t="s">
        <v>1371</v>
      </c>
      <c r="S385" s="33">
        <v>1</v>
      </c>
      <c r="T385" s="135"/>
      <c r="U385" s="20"/>
      <c r="V385" s="8" t="s">
        <v>38</v>
      </c>
      <c r="W385" s="39">
        <v>29303628031</v>
      </c>
      <c r="X385" s="15">
        <v>90958987686</v>
      </c>
      <c r="Y385" s="15"/>
      <c r="Z385" s="15"/>
      <c r="AA385" s="15"/>
      <c r="AB385" s="15"/>
      <c r="AC385" s="15"/>
      <c r="AD385" s="15">
        <f t="shared" si="58"/>
        <v>120262615717</v>
      </c>
      <c r="AE385" s="15"/>
      <c r="AF385" s="15">
        <v>63594224161</v>
      </c>
      <c r="AG385" s="15"/>
      <c r="AH385" s="15"/>
      <c r="AI385" s="15"/>
      <c r="AJ385" s="15"/>
      <c r="AK385" s="15"/>
      <c r="AL385" s="15">
        <f t="shared" si="59"/>
        <v>63594224161</v>
      </c>
      <c r="AM385" s="16">
        <v>325542700</v>
      </c>
      <c r="AN385" s="15">
        <v>89080261988</v>
      </c>
      <c r="AO385" s="15"/>
      <c r="AP385" s="15"/>
      <c r="AQ385" s="15"/>
      <c r="AR385" s="15"/>
      <c r="AS385" s="15"/>
      <c r="AT385" s="15">
        <f t="shared" si="60"/>
        <v>89405804688</v>
      </c>
      <c r="AU385" s="17"/>
      <c r="AV385" s="15">
        <v>94293854057</v>
      </c>
      <c r="AW385" s="15"/>
      <c r="AX385" s="15"/>
      <c r="AY385" s="15"/>
      <c r="AZ385" s="15"/>
      <c r="BA385" s="15"/>
      <c r="BB385" s="15">
        <f t="shared" si="61"/>
        <v>94293854057</v>
      </c>
      <c r="BC385" s="16"/>
      <c r="BD385" s="16">
        <v>97042511020</v>
      </c>
      <c r="BE385" s="16"/>
      <c r="BF385" s="16"/>
      <c r="BG385" s="16"/>
      <c r="BH385" s="16"/>
      <c r="BI385" s="16"/>
      <c r="BJ385" s="15">
        <f t="shared" si="62"/>
        <v>97042511020</v>
      </c>
      <c r="BK385" s="15">
        <f t="shared" si="63"/>
        <v>29629170731</v>
      </c>
      <c r="BL385" s="15">
        <f t="shared" si="63"/>
        <v>434969838912</v>
      </c>
      <c r="BM385" s="15">
        <f t="shared" si="63"/>
        <v>0</v>
      </c>
      <c r="BN385" s="15">
        <f t="shared" si="63"/>
        <v>0</v>
      </c>
      <c r="BO385" s="15">
        <f t="shared" si="63"/>
        <v>0</v>
      </c>
      <c r="BP385" s="15">
        <f t="shared" si="57"/>
        <v>0</v>
      </c>
      <c r="BQ385" s="15">
        <f t="shared" si="57"/>
        <v>0</v>
      </c>
      <c r="BR385" s="15">
        <f t="shared" si="64"/>
        <v>464599009643</v>
      </c>
    </row>
    <row r="386" spans="1:70" ht="120" hidden="1" x14ac:dyDescent="0.25">
      <c r="A386" s="1">
        <v>380</v>
      </c>
      <c r="B386" s="110" t="s">
        <v>1307</v>
      </c>
      <c r="C386" s="40" t="s">
        <v>512</v>
      </c>
      <c r="D386" s="41" t="s">
        <v>513</v>
      </c>
      <c r="E386" s="9" t="s">
        <v>1372</v>
      </c>
      <c r="F386" s="8" t="s">
        <v>1373</v>
      </c>
      <c r="G386" s="10" t="s">
        <v>516</v>
      </c>
      <c r="H386" s="11" t="s">
        <v>517</v>
      </c>
      <c r="I386" s="11" t="s">
        <v>1360</v>
      </c>
      <c r="J386" s="11" t="s">
        <v>1360</v>
      </c>
      <c r="K386" s="11"/>
      <c r="L386" s="23">
        <v>0.58799999999999997</v>
      </c>
      <c r="M386" s="132"/>
      <c r="N386" s="132" t="s">
        <v>3983</v>
      </c>
      <c r="O386" s="127">
        <v>395</v>
      </c>
      <c r="P386" s="13" t="s">
        <v>1374</v>
      </c>
      <c r="Q386" s="8" t="s">
        <v>1375</v>
      </c>
      <c r="R386" s="8" t="s">
        <v>1375</v>
      </c>
      <c r="S386" s="33">
        <v>1</v>
      </c>
      <c r="T386" s="135"/>
      <c r="U386" s="20"/>
      <c r="V386" s="8" t="s">
        <v>38</v>
      </c>
      <c r="W386" s="39">
        <f>2221664711+482313491+81000000</f>
        <v>2784978202</v>
      </c>
      <c r="X386" s="15">
        <v>9134550550</v>
      </c>
      <c r="Y386" s="15"/>
      <c r="Z386" s="15"/>
      <c r="AA386" s="15"/>
      <c r="AB386" s="15"/>
      <c r="AC386" s="15"/>
      <c r="AD386" s="15">
        <f t="shared" si="58"/>
        <v>11919528752</v>
      </c>
      <c r="AE386" s="15">
        <v>2772205189</v>
      </c>
      <c r="AF386" s="15">
        <v>8249692510</v>
      </c>
      <c r="AG386" s="15"/>
      <c r="AH386" s="15"/>
      <c r="AI386" s="15"/>
      <c r="AJ386" s="15"/>
      <c r="AK386" s="15"/>
      <c r="AL386" s="15">
        <f t="shared" si="59"/>
        <v>11021897699</v>
      </c>
      <c r="AM386" s="16">
        <v>325542700</v>
      </c>
      <c r="AN386" s="15">
        <v>7931433508</v>
      </c>
      <c r="AO386" s="15"/>
      <c r="AP386" s="15"/>
      <c r="AQ386" s="15"/>
      <c r="AR386" s="15"/>
      <c r="AS386" s="15"/>
      <c r="AT386" s="15">
        <f t="shared" si="60"/>
        <v>8256976208</v>
      </c>
      <c r="AU386" s="17">
        <v>3291162000</v>
      </c>
      <c r="AV386" s="15">
        <v>7940501767</v>
      </c>
      <c r="AW386" s="15"/>
      <c r="AX386" s="15"/>
      <c r="AY386" s="15"/>
      <c r="AZ386" s="15"/>
      <c r="BA386" s="15"/>
      <c r="BB386" s="15">
        <f t="shared" si="61"/>
        <v>11231663767</v>
      </c>
      <c r="BC386" s="16">
        <v>5008148759</v>
      </c>
      <c r="BD386" s="16">
        <v>8264163450</v>
      </c>
      <c r="BE386" s="16"/>
      <c r="BF386" s="16"/>
      <c r="BG386" s="16"/>
      <c r="BH386" s="16"/>
      <c r="BI386" s="16"/>
      <c r="BJ386" s="15">
        <f t="shared" si="62"/>
        <v>13272312209</v>
      </c>
      <c r="BK386" s="15">
        <f t="shared" si="63"/>
        <v>14182036850</v>
      </c>
      <c r="BL386" s="15">
        <f t="shared" si="63"/>
        <v>41520341785</v>
      </c>
      <c r="BM386" s="15">
        <f t="shared" si="63"/>
        <v>0</v>
      </c>
      <c r="BN386" s="15">
        <f t="shared" si="63"/>
        <v>0</v>
      </c>
      <c r="BO386" s="15">
        <f t="shared" si="63"/>
        <v>0</v>
      </c>
      <c r="BP386" s="15">
        <f t="shared" si="57"/>
        <v>0</v>
      </c>
      <c r="BQ386" s="15">
        <f t="shared" si="57"/>
        <v>0</v>
      </c>
      <c r="BR386" s="15">
        <f t="shared" si="64"/>
        <v>55702378635</v>
      </c>
    </row>
    <row r="387" spans="1:70" ht="135" hidden="1" x14ac:dyDescent="0.25">
      <c r="A387" s="1">
        <v>381</v>
      </c>
      <c r="B387" s="110" t="s">
        <v>1307</v>
      </c>
      <c r="C387" s="7">
        <v>45</v>
      </c>
      <c r="D387" s="8" t="s">
        <v>548</v>
      </c>
      <c r="E387" s="9" t="s">
        <v>557</v>
      </c>
      <c r="F387" s="8" t="s">
        <v>558</v>
      </c>
      <c r="G387" s="7">
        <v>1000</v>
      </c>
      <c r="H387" s="11" t="s">
        <v>551</v>
      </c>
      <c r="I387" s="11" t="s">
        <v>1360</v>
      </c>
      <c r="J387" s="11" t="s">
        <v>1360</v>
      </c>
      <c r="K387" s="11"/>
      <c r="L387" s="23">
        <v>0.58799999999999997</v>
      </c>
      <c r="M387" s="132"/>
      <c r="N387" s="132" t="s">
        <v>3982</v>
      </c>
      <c r="O387" s="127">
        <v>396</v>
      </c>
      <c r="P387" s="13" t="s">
        <v>1376</v>
      </c>
      <c r="Q387" s="11" t="s">
        <v>1377</v>
      </c>
      <c r="R387" s="11" t="s">
        <v>1377</v>
      </c>
      <c r="S387" s="33">
        <v>1</v>
      </c>
      <c r="T387" s="135"/>
      <c r="U387" s="20"/>
      <c r="V387" s="8" t="s">
        <v>38</v>
      </c>
      <c r="W387" s="39">
        <v>496786114</v>
      </c>
      <c r="X387" s="15"/>
      <c r="Y387" s="15"/>
      <c r="Z387" s="15"/>
      <c r="AA387" s="15"/>
      <c r="AB387" s="15"/>
      <c r="AC387" s="15"/>
      <c r="AD387" s="15">
        <f t="shared" si="58"/>
        <v>496786114</v>
      </c>
      <c r="AE387" s="15">
        <v>495795000</v>
      </c>
      <c r="AF387" s="15"/>
      <c r="AG387" s="15"/>
      <c r="AH387" s="15"/>
      <c r="AI387" s="15"/>
      <c r="AJ387" s="15"/>
      <c r="AK387" s="15"/>
      <c r="AL387" s="15">
        <f t="shared" si="59"/>
        <v>495795000</v>
      </c>
      <c r="AM387" s="113">
        <v>325542700</v>
      </c>
      <c r="AN387" s="15"/>
      <c r="AO387" s="15"/>
      <c r="AP387" s="15"/>
      <c r="AQ387" s="15"/>
      <c r="AR387" s="15"/>
      <c r="AS387" s="15"/>
      <c r="AT387" s="15">
        <f t="shared" si="60"/>
        <v>325542700</v>
      </c>
      <c r="AU387" s="17">
        <f>588607824-200000000</f>
        <v>388607824</v>
      </c>
      <c r="AV387" s="15"/>
      <c r="AW387" s="15"/>
      <c r="AX387" s="15"/>
      <c r="AY387" s="15"/>
      <c r="AZ387" s="15"/>
      <c r="BA387" s="15"/>
      <c r="BB387" s="15">
        <f t="shared" si="61"/>
        <v>388607824</v>
      </c>
      <c r="BC387" s="16">
        <v>588607824</v>
      </c>
      <c r="BD387" s="16"/>
      <c r="BE387" s="16"/>
      <c r="BF387" s="16"/>
      <c r="BG387" s="16"/>
      <c r="BH387" s="16"/>
      <c r="BI387" s="16"/>
      <c r="BJ387" s="15">
        <f t="shared" si="62"/>
        <v>588607824</v>
      </c>
      <c r="BK387" s="15">
        <f t="shared" si="63"/>
        <v>2295339462</v>
      </c>
      <c r="BL387" s="15">
        <f t="shared" si="63"/>
        <v>0</v>
      </c>
      <c r="BM387" s="15">
        <f t="shared" si="63"/>
        <v>0</v>
      </c>
      <c r="BN387" s="15">
        <f t="shared" si="63"/>
        <v>0</v>
      </c>
      <c r="BO387" s="15">
        <f t="shared" si="63"/>
        <v>0</v>
      </c>
      <c r="BP387" s="15">
        <f t="shared" si="57"/>
        <v>0</v>
      </c>
      <c r="BQ387" s="15">
        <f t="shared" si="57"/>
        <v>0</v>
      </c>
      <c r="BR387" s="15">
        <f t="shared" si="64"/>
        <v>2295339462</v>
      </c>
    </row>
    <row r="388" spans="1:70" ht="90" hidden="1" x14ac:dyDescent="0.25">
      <c r="A388" s="1">
        <v>382</v>
      </c>
      <c r="B388" s="110" t="s">
        <v>1307</v>
      </c>
      <c r="C388" s="7" t="s">
        <v>29</v>
      </c>
      <c r="D388" s="8" t="s">
        <v>30</v>
      </c>
      <c r="E388" s="9" t="s">
        <v>1378</v>
      </c>
      <c r="F388" s="8" t="s">
        <v>1379</v>
      </c>
      <c r="G388" s="10" t="s">
        <v>33</v>
      </c>
      <c r="H388" s="11" t="s">
        <v>34</v>
      </c>
      <c r="I388" s="11" t="s">
        <v>1360</v>
      </c>
      <c r="J388" s="11" t="s">
        <v>1360</v>
      </c>
      <c r="K388" s="11"/>
      <c r="L388" s="23">
        <v>0.58799999999999997</v>
      </c>
      <c r="M388" s="132"/>
      <c r="N388" s="132" t="s">
        <v>3981</v>
      </c>
      <c r="O388" s="127">
        <v>397</v>
      </c>
      <c r="P388" s="13" t="s">
        <v>1380</v>
      </c>
      <c r="Q388" s="11" t="s">
        <v>1381</v>
      </c>
      <c r="R388" s="11" t="s">
        <v>1381</v>
      </c>
      <c r="S388" s="14">
        <v>116</v>
      </c>
      <c r="T388" s="134"/>
      <c r="U388" s="14"/>
      <c r="V388" s="8" t="s">
        <v>38</v>
      </c>
      <c r="W388" s="39">
        <v>120545916</v>
      </c>
      <c r="X388" s="15">
        <v>168183794726</v>
      </c>
      <c r="Y388" s="15"/>
      <c r="Z388" s="15"/>
      <c r="AA388" s="15"/>
      <c r="AB388" s="15"/>
      <c r="AC388" s="15"/>
      <c r="AD388" s="15">
        <f t="shared" si="58"/>
        <v>168304340642</v>
      </c>
      <c r="AE388" s="15"/>
      <c r="AF388" s="15">
        <v>152792649386</v>
      </c>
      <c r="AG388" s="15"/>
      <c r="AH388" s="15"/>
      <c r="AI388" s="15"/>
      <c r="AJ388" s="15"/>
      <c r="AK388" s="15"/>
      <c r="AL388" s="15">
        <f t="shared" si="59"/>
        <v>152792649386</v>
      </c>
      <c r="AM388" s="16">
        <v>325542700</v>
      </c>
      <c r="AN388" s="15">
        <v>157329247608</v>
      </c>
      <c r="AO388" s="15"/>
      <c r="AP388" s="15"/>
      <c r="AQ388" s="15"/>
      <c r="AR388" s="15"/>
      <c r="AS388" s="15"/>
      <c r="AT388" s="15">
        <f t="shared" si="60"/>
        <v>157654790308</v>
      </c>
      <c r="AU388" s="17"/>
      <c r="AV388" s="15">
        <v>162030154999</v>
      </c>
      <c r="AW388" s="15"/>
      <c r="AX388" s="15"/>
      <c r="AY388" s="15"/>
      <c r="AZ388" s="15"/>
      <c r="BA388" s="15"/>
      <c r="BB388" s="15">
        <f t="shared" si="61"/>
        <v>162030154999</v>
      </c>
      <c r="BC388" s="16"/>
      <c r="BD388" s="16">
        <v>166699361074</v>
      </c>
      <c r="BE388" s="16"/>
      <c r="BF388" s="16"/>
      <c r="BG388" s="16"/>
      <c r="BH388" s="16"/>
      <c r="BI388" s="16"/>
      <c r="BJ388" s="15">
        <f t="shared" si="62"/>
        <v>166699361074</v>
      </c>
      <c r="BK388" s="15">
        <f t="shared" si="63"/>
        <v>446088616</v>
      </c>
      <c r="BL388" s="15">
        <f t="shared" si="63"/>
        <v>807035207793</v>
      </c>
      <c r="BM388" s="15">
        <f t="shared" si="63"/>
        <v>0</v>
      </c>
      <c r="BN388" s="15">
        <f t="shared" si="63"/>
        <v>0</v>
      </c>
      <c r="BO388" s="15">
        <f t="shared" si="63"/>
        <v>0</v>
      </c>
      <c r="BP388" s="15">
        <f t="shared" si="57"/>
        <v>0</v>
      </c>
      <c r="BQ388" s="15">
        <f t="shared" si="57"/>
        <v>0</v>
      </c>
      <c r="BR388" s="15">
        <f t="shared" si="64"/>
        <v>807481296409</v>
      </c>
    </row>
    <row r="389" spans="1:70" ht="90" hidden="1" x14ac:dyDescent="0.25">
      <c r="A389" s="1">
        <v>383</v>
      </c>
      <c r="B389" s="110" t="s">
        <v>1307</v>
      </c>
      <c r="C389" s="7">
        <v>45</v>
      </c>
      <c r="D389" s="8" t="s">
        <v>548</v>
      </c>
      <c r="E389" s="9" t="s">
        <v>549</v>
      </c>
      <c r="F389" s="8" t="s">
        <v>550</v>
      </c>
      <c r="G389" s="7">
        <v>1000</v>
      </c>
      <c r="H389" s="11" t="s">
        <v>551</v>
      </c>
      <c r="I389" s="11" t="s">
        <v>1360</v>
      </c>
      <c r="J389" s="11" t="s">
        <v>1360</v>
      </c>
      <c r="K389" s="11"/>
      <c r="L389" s="23">
        <v>0.58799999999999997</v>
      </c>
      <c r="M389" s="23">
        <v>0.68799999999999994</v>
      </c>
      <c r="N389" s="23"/>
      <c r="O389" s="19">
        <v>398</v>
      </c>
      <c r="P389" s="13" t="s">
        <v>1382</v>
      </c>
      <c r="Q389" s="8" t="s">
        <v>1383</v>
      </c>
      <c r="R389" s="8" t="s">
        <v>1383</v>
      </c>
      <c r="S389" s="14">
        <v>10</v>
      </c>
      <c r="T389" s="14" t="s">
        <v>1384</v>
      </c>
      <c r="U389" s="14"/>
      <c r="V389" s="8" t="s">
        <v>1351</v>
      </c>
      <c r="W389" s="39"/>
      <c r="X389" s="15"/>
      <c r="Y389" s="15"/>
      <c r="Z389" s="15"/>
      <c r="AA389" s="15"/>
      <c r="AB389" s="15"/>
      <c r="AC389" s="15"/>
      <c r="AD389" s="15">
        <f t="shared" si="58"/>
        <v>0</v>
      </c>
      <c r="AE389" s="15">
        <v>3719923742</v>
      </c>
      <c r="AF389" s="15"/>
      <c r="AG389" s="15"/>
      <c r="AH389" s="15"/>
      <c r="AI389" s="15"/>
      <c r="AJ389" s="15"/>
      <c r="AK389" s="15"/>
      <c r="AL389" s="15">
        <f t="shared" si="59"/>
        <v>3719923742</v>
      </c>
      <c r="AM389" s="15">
        <v>325542700</v>
      </c>
      <c r="AN389" s="15"/>
      <c r="AO389" s="15"/>
      <c r="AP389" s="15"/>
      <c r="AQ389" s="15"/>
      <c r="AR389" s="15"/>
      <c r="AS389" s="15"/>
      <c r="AT389" s="15">
        <f t="shared" si="60"/>
        <v>325542700</v>
      </c>
      <c r="AU389" s="15">
        <v>105000000</v>
      </c>
      <c r="AV389" s="15"/>
      <c r="AW389" s="15"/>
      <c r="AX389" s="15"/>
      <c r="AY389" s="15"/>
      <c r="AZ389" s="15"/>
      <c r="BA389" s="15"/>
      <c r="BB389" s="15">
        <f t="shared" si="61"/>
        <v>105000000</v>
      </c>
      <c r="BC389" s="15"/>
      <c r="BD389" s="15"/>
      <c r="BE389" s="15"/>
      <c r="BF389" s="15"/>
      <c r="BG389" s="15"/>
      <c r="BH389" s="15"/>
      <c r="BI389" s="15"/>
      <c r="BJ389" s="15">
        <f t="shared" si="62"/>
        <v>0</v>
      </c>
      <c r="BK389" s="15">
        <f t="shared" si="63"/>
        <v>4150466442</v>
      </c>
      <c r="BL389" s="15">
        <f t="shared" si="63"/>
        <v>0</v>
      </c>
      <c r="BM389" s="15">
        <f t="shared" si="63"/>
        <v>0</v>
      </c>
      <c r="BN389" s="15">
        <f t="shared" si="63"/>
        <v>0</v>
      </c>
      <c r="BO389" s="15">
        <f t="shared" si="63"/>
        <v>0</v>
      </c>
      <c r="BP389" s="15">
        <f t="shared" si="57"/>
        <v>0</v>
      </c>
      <c r="BQ389" s="15">
        <f t="shared" si="57"/>
        <v>0</v>
      </c>
      <c r="BR389" s="15">
        <f t="shared" si="64"/>
        <v>4150466442</v>
      </c>
    </row>
    <row r="390" spans="1:70" ht="90" hidden="1" x14ac:dyDescent="0.25">
      <c r="A390" s="1">
        <v>384</v>
      </c>
      <c r="B390" s="110" t="s">
        <v>1307</v>
      </c>
      <c r="C390" s="7">
        <v>45</v>
      </c>
      <c r="D390" s="8" t="s">
        <v>548</v>
      </c>
      <c r="E390" s="9" t="s">
        <v>549</v>
      </c>
      <c r="F390" s="8" t="s">
        <v>550</v>
      </c>
      <c r="G390" s="7">
        <v>1000</v>
      </c>
      <c r="H390" s="11" t="s">
        <v>551</v>
      </c>
      <c r="I390" s="11" t="s">
        <v>1360</v>
      </c>
      <c r="J390" s="11" t="s">
        <v>1360</v>
      </c>
      <c r="K390" s="11"/>
      <c r="L390" s="23">
        <v>0.58799999999999997</v>
      </c>
      <c r="M390" s="23">
        <v>0.68799999999999994</v>
      </c>
      <c r="N390" s="23"/>
      <c r="O390" s="19">
        <v>399</v>
      </c>
      <c r="P390" s="13" t="s">
        <v>1385</v>
      </c>
      <c r="Q390" s="8" t="s">
        <v>1386</v>
      </c>
      <c r="R390" s="8" t="s">
        <v>1386</v>
      </c>
      <c r="S390" s="14">
        <v>1017</v>
      </c>
      <c r="T390" s="14" t="s">
        <v>1387</v>
      </c>
      <c r="U390" s="14"/>
      <c r="V390" s="8" t="s">
        <v>1351</v>
      </c>
      <c r="W390" s="39"/>
      <c r="X390" s="15"/>
      <c r="Y390" s="15"/>
      <c r="Z390" s="15"/>
      <c r="AA390" s="15"/>
      <c r="AB390" s="15"/>
      <c r="AC390" s="15"/>
      <c r="AD390" s="15">
        <f t="shared" si="58"/>
        <v>0</v>
      </c>
      <c r="AE390" s="15"/>
      <c r="AF390" s="15"/>
      <c r="AG390" s="15"/>
      <c r="AH390" s="15"/>
      <c r="AI390" s="15"/>
      <c r="AJ390" s="15"/>
      <c r="AK390" s="15"/>
      <c r="AL390" s="15">
        <f t="shared" si="59"/>
        <v>0</v>
      </c>
      <c r="AM390" s="15">
        <v>325542700</v>
      </c>
      <c r="AN390" s="15"/>
      <c r="AO390" s="15"/>
      <c r="AP390" s="15"/>
      <c r="AQ390" s="15"/>
      <c r="AR390" s="15"/>
      <c r="AS390" s="15"/>
      <c r="AT390" s="15">
        <f t="shared" si="60"/>
        <v>325542700</v>
      </c>
      <c r="AU390" s="15">
        <v>2000000000</v>
      </c>
      <c r="AV390" s="15"/>
      <c r="AW390" s="15"/>
      <c r="AX390" s="15"/>
      <c r="AY390" s="15"/>
      <c r="AZ390" s="15"/>
      <c r="BA390" s="15"/>
      <c r="BB390" s="15">
        <f t="shared" si="61"/>
        <v>2000000000</v>
      </c>
      <c r="BC390" s="15">
        <v>2000000000</v>
      </c>
      <c r="BD390" s="15"/>
      <c r="BE390" s="15"/>
      <c r="BF390" s="15"/>
      <c r="BG390" s="15"/>
      <c r="BH390" s="15"/>
      <c r="BI390" s="15"/>
      <c r="BJ390" s="15">
        <f t="shared" si="62"/>
        <v>2000000000</v>
      </c>
      <c r="BK390" s="15">
        <f t="shared" si="63"/>
        <v>4325542700</v>
      </c>
      <c r="BL390" s="15">
        <f t="shared" si="63"/>
        <v>0</v>
      </c>
      <c r="BM390" s="15">
        <f t="shared" si="63"/>
        <v>0</v>
      </c>
      <c r="BN390" s="15">
        <f t="shared" si="63"/>
        <v>0</v>
      </c>
      <c r="BO390" s="15">
        <f t="shared" si="63"/>
        <v>0</v>
      </c>
      <c r="BP390" s="15">
        <f t="shared" si="57"/>
        <v>0</v>
      </c>
      <c r="BQ390" s="15">
        <f t="shared" si="57"/>
        <v>0</v>
      </c>
      <c r="BR390" s="15">
        <f t="shared" si="64"/>
        <v>4325542700</v>
      </c>
    </row>
    <row r="391" spans="1:70" ht="105" hidden="1" x14ac:dyDescent="0.25">
      <c r="A391" s="1">
        <v>385</v>
      </c>
      <c r="B391" s="110" t="s">
        <v>1307</v>
      </c>
      <c r="C391" s="7">
        <v>45</v>
      </c>
      <c r="D391" s="8" t="s">
        <v>548</v>
      </c>
      <c r="E391" s="9" t="s">
        <v>557</v>
      </c>
      <c r="F391" s="8" t="s">
        <v>558</v>
      </c>
      <c r="G391" s="7">
        <v>1000</v>
      </c>
      <c r="H391" s="11" t="s">
        <v>551</v>
      </c>
      <c r="I391" s="11" t="s">
        <v>1388</v>
      </c>
      <c r="J391" s="11" t="s">
        <v>1388</v>
      </c>
      <c r="K391" s="11"/>
      <c r="L391" s="23">
        <v>0.78300000000000003</v>
      </c>
      <c r="M391" s="23">
        <v>0.82299999999999995</v>
      </c>
      <c r="N391" s="23"/>
      <c r="O391" s="19">
        <v>400</v>
      </c>
      <c r="P391" s="13" t="s">
        <v>1389</v>
      </c>
      <c r="Q391" s="8" t="s">
        <v>1390</v>
      </c>
      <c r="R391" s="8" t="s">
        <v>1390</v>
      </c>
      <c r="S391" s="33">
        <v>0.8</v>
      </c>
      <c r="T391" s="20">
        <v>1</v>
      </c>
      <c r="U391" s="20"/>
      <c r="V391" s="8" t="s">
        <v>1351</v>
      </c>
      <c r="W391" s="39">
        <v>1885341627</v>
      </c>
      <c r="X391" s="15"/>
      <c r="Y391" s="15"/>
      <c r="Z391" s="15"/>
      <c r="AA391" s="15"/>
      <c r="AB391" s="15"/>
      <c r="AC391" s="15"/>
      <c r="AD391" s="15">
        <f t="shared" si="58"/>
        <v>1885341627</v>
      </c>
      <c r="AE391" s="15">
        <v>548000000</v>
      </c>
      <c r="AF391" s="15"/>
      <c r="AG391" s="15"/>
      <c r="AH391" s="15"/>
      <c r="AI391" s="15"/>
      <c r="AJ391" s="15"/>
      <c r="AK391" s="15"/>
      <c r="AL391" s="15">
        <f t="shared" si="59"/>
        <v>548000000</v>
      </c>
      <c r="AM391" s="38">
        <v>325542700</v>
      </c>
      <c r="AN391" s="15"/>
      <c r="AO391" s="15"/>
      <c r="AP391" s="15"/>
      <c r="AQ391" s="15"/>
      <c r="AR391" s="15"/>
      <c r="AS391" s="15"/>
      <c r="AT391" s="15">
        <f t="shared" si="60"/>
        <v>325542700</v>
      </c>
      <c r="AU391" s="38">
        <f>1920000000-800000000</f>
        <v>1120000000</v>
      </c>
      <c r="AV391" s="15"/>
      <c r="AW391" s="15"/>
      <c r="AX391" s="15"/>
      <c r="AY391" s="15"/>
      <c r="AZ391" s="15"/>
      <c r="BA391" s="15"/>
      <c r="BB391" s="15">
        <f t="shared" si="61"/>
        <v>1120000000</v>
      </c>
      <c r="BC391" s="15">
        <v>1950000000</v>
      </c>
      <c r="BD391" s="15"/>
      <c r="BE391" s="15"/>
      <c r="BF391" s="15"/>
      <c r="BG391" s="15"/>
      <c r="BH391" s="15"/>
      <c r="BI391" s="15"/>
      <c r="BJ391" s="15">
        <f t="shared" si="62"/>
        <v>1950000000</v>
      </c>
      <c r="BK391" s="15">
        <f t="shared" si="63"/>
        <v>5828884327</v>
      </c>
      <c r="BL391" s="15">
        <f t="shared" si="63"/>
        <v>0</v>
      </c>
      <c r="BM391" s="15">
        <f t="shared" si="63"/>
        <v>0</v>
      </c>
      <c r="BN391" s="15">
        <f t="shared" si="63"/>
        <v>0</v>
      </c>
      <c r="BO391" s="15">
        <f t="shared" si="63"/>
        <v>0</v>
      </c>
      <c r="BP391" s="15">
        <f t="shared" si="57"/>
        <v>0</v>
      </c>
      <c r="BQ391" s="15">
        <f t="shared" si="57"/>
        <v>0</v>
      </c>
      <c r="BR391" s="15">
        <f t="shared" si="64"/>
        <v>5828884327</v>
      </c>
    </row>
    <row r="392" spans="1:70" ht="409.5" hidden="1" x14ac:dyDescent="0.25">
      <c r="A392" s="1">
        <v>386</v>
      </c>
      <c r="B392" s="110" t="s">
        <v>1307</v>
      </c>
      <c r="C392" s="7">
        <v>45</v>
      </c>
      <c r="D392" s="8" t="s">
        <v>548</v>
      </c>
      <c r="E392" s="9" t="s">
        <v>557</v>
      </c>
      <c r="F392" s="8" t="s">
        <v>558</v>
      </c>
      <c r="G392" s="7">
        <v>1000</v>
      </c>
      <c r="H392" s="11" t="s">
        <v>551</v>
      </c>
      <c r="I392" s="11" t="s">
        <v>1388</v>
      </c>
      <c r="J392" s="11" t="s">
        <v>1388</v>
      </c>
      <c r="K392" s="11"/>
      <c r="L392" s="23">
        <v>0.78300000000000003</v>
      </c>
      <c r="M392" s="23">
        <v>0.82299999999999995</v>
      </c>
      <c r="N392" s="23"/>
      <c r="O392" s="19">
        <v>401</v>
      </c>
      <c r="P392" s="13" t="s">
        <v>1391</v>
      </c>
      <c r="Q392" s="8" t="s">
        <v>1392</v>
      </c>
      <c r="R392" s="30" t="s">
        <v>1393</v>
      </c>
      <c r="S392" s="31">
        <v>1200000</v>
      </c>
      <c r="T392" s="31" t="s">
        <v>1394</v>
      </c>
      <c r="U392" s="31" t="s">
        <v>1395</v>
      </c>
      <c r="V392" s="8" t="s">
        <v>1351</v>
      </c>
      <c r="W392" s="39"/>
      <c r="X392" s="15"/>
      <c r="Y392" s="15"/>
      <c r="Z392" s="15"/>
      <c r="AA392" s="15"/>
      <c r="AB392" s="15"/>
      <c r="AC392" s="15"/>
      <c r="AD392" s="15">
        <f t="shared" si="58"/>
        <v>0</v>
      </c>
      <c r="AE392" s="15"/>
      <c r="AF392" s="15"/>
      <c r="AG392" s="15"/>
      <c r="AH392" s="15"/>
      <c r="AI392" s="15"/>
      <c r="AJ392" s="15"/>
      <c r="AK392" s="15"/>
      <c r="AL392" s="15">
        <f t="shared" si="59"/>
        <v>0</v>
      </c>
      <c r="AM392" s="15">
        <v>325542700</v>
      </c>
      <c r="AN392" s="15"/>
      <c r="AO392" s="15"/>
      <c r="AP392" s="15"/>
      <c r="AQ392" s="15"/>
      <c r="AR392" s="15"/>
      <c r="AS392" s="15"/>
      <c r="AT392" s="15">
        <f t="shared" si="60"/>
        <v>325542700</v>
      </c>
      <c r="AU392" s="38">
        <f>700000000-200000000</f>
        <v>500000000</v>
      </c>
      <c r="AV392" s="15"/>
      <c r="AW392" s="15"/>
      <c r="AX392" s="15"/>
      <c r="AY392" s="15"/>
      <c r="AZ392" s="15"/>
      <c r="BA392" s="15"/>
      <c r="BB392" s="15">
        <f t="shared" si="61"/>
        <v>500000000</v>
      </c>
      <c r="BC392" s="15">
        <v>840000000</v>
      </c>
      <c r="BD392" s="15"/>
      <c r="BE392" s="15"/>
      <c r="BF392" s="15"/>
      <c r="BG392" s="15"/>
      <c r="BH392" s="15"/>
      <c r="BI392" s="15"/>
      <c r="BJ392" s="15">
        <f t="shared" si="62"/>
        <v>840000000</v>
      </c>
      <c r="BK392" s="15">
        <f t="shared" si="63"/>
        <v>1665542700</v>
      </c>
      <c r="BL392" s="15">
        <f t="shared" si="63"/>
        <v>0</v>
      </c>
      <c r="BM392" s="15">
        <f t="shared" si="63"/>
        <v>0</v>
      </c>
      <c r="BN392" s="15">
        <f t="shared" si="63"/>
        <v>0</v>
      </c>
      <c r="BO392" s="15">
        <f t="shared" si="63"/>
        <v>0</v>
      </c>
      <c r="BP392" s="15">
        <f t="shared" si="57"/>
        <v>0</v>
      </c>
      <c r="BQ392" s="15">
        <f t="shared" si="57"/>
        <v>0</v>
      </c>
      <c r="BR392" s="15">
        <f t="shared" si="64"/>
        <v>1665542700</v>
      </c>
    </row>
    <row r="393" spans="1:70" ht="135" hidden="1" x14ac:dyDescent="0.25">
      <c r="A393" s="1">
        <v>387</v>
      </c>
      <c r="B393" s="110" t="s">
        <v>1307</v>
      </c>
      <c r="C393" s="7">
        <v>45</v>
      </c>
      <c r="D393" s="8" t="s">
        <v>548</v>
      </c>
      <c r="E393" s="9" t="s">
        <v>557</v>
      </c>
      <c r="F393" s="8" t="s">
        <v>558</v>
      </c>
      <c r="G393" s="7">
        <v>1000</v>
      </c>
      <c r="H393" s="11" t="s">
        <v>551</v>
      </c>
      <c r="I393" s="11" t="s">
        <v>1388</v>
      </c>
      <c r="J393" s="11" t="s">
        <v>1388</v>
      </c>
      <c r="K393" s="11"/>
      <c r="L393" s="23">
        <v>0.78300000000000003</v>
      </c>
      <c r="M393" s="23">
        <v>0.82299999999999995</v>
      </c>
      <c r="N393" s="23"/>
      <c r="O393" s="19">
        <v>402</v>
      </c>
      <c r="P393" s="13" t="s">
        <v>1396</v>
      </c>
      <c r="Q393" s="8" t="s">
        <v>1397</v>
      </c>
      <c r="R393" s="30" t="s">
        <v>1398</v>
      </c>
      <c r="S393" s="100"/>
      <c r="T393" s="109">
        <v>116</v>
      </c>
      <c r="U393" s="109" t="s">
        <v>1399</v>
      </c>
      <c r="V393" s="8" t="s">
        <v>1351</v>
      </c>
      <c r="W393" s="39">
        <v>120228373</v>
      </c>
      <c r="X393" s="15"/>
      <c r="Y393" s="15"/>
      <c r="Z393" s="15"/>
      <c r="AA393" s="15"/>
      <c r="AB393" s="15"/>
      <c r="AC393" s="15"/>
      <c r="AD393" s="15">
        <f t="shared" si="58"/>
        <v>120228373</v>
      </c>
      <c r="AE393" s="15">
        <v>120000000</v>
      </c>
      <c r="AF393" s="15"/>
      <c r="AG393" s="15"/>
      <c r="AH393" s="15"/>
      <c r="AI393" s="15"/>
      <c r="AJ393" s="15"/>
      <c r="AK393" s="15"/>
      <c r="AL393" s="15">
        <f t="shared" si="59"/>
        <v>120000000</v>
      </c>
      <c r="AM393" s="15">
        <v>325542700</v>
      </c>
      <c r="AN393" s="15"/>
      <c r="AO393" s="15"/>
      <c r="AP393" s="15"/>
      <c r="AQ393" s="15"/>
      <c r="AR393" s="15"/>
      <c r="AS393" s="15"/>
      <c r="AT393" s="15">
        <f t="shared" si="60"/>
        <v>325542700</v>
      </c>
      <c r="AU393" s="15">
        <v>120000000</v>
      </c>
      <c r="AV393" s="15"/>
      <c r="AW393" s="15"/>
      <c r="AX393" s="15"/>
      <c r="AY393" s="15"/>
      <c r="AZ393" s="15"/>
      <c r="BA393" s="15"/>
      <c r="BB393" s="15">
        <f t="shared" si="61"/>
        <v>120000000</v>
      </c>
      <c r="BC393" s="15">
        <v>120000000</v>
      </c>
      <c r="BD393" s="15"/>
      <c r="BE393" s="15"/>
      <c r="BF393" s="15"/>
      <c r="BG393" s="15"/>
      <c r="BH393" s="15"/>
      <c r="BI393" s="15"/>
      <c r="BJ393" s="15">
        <f t="shared" si="62"/>
        <v>120000000</v>
      </c>
      <c r="BK393" s="15">
        <f t="shared" si="63"/>
        <v>805771073</v>
      </c>
      <c r="BL393" s="15">
        <f t="shared" si="63"/>
        <v>0</v>
      </c>
      <c r="BM393" s="15">
        <f t="shared" si="63"/>
        <v>0</v>
      </c>
      <c r="BN393" s="15">
        <f t="shared" si="63"/>
        <v>0</v>
      </c>
      <c r="BO393" s="15">
        <f t="shared" si="63"/>
        <v>0</v>
      </c>
      <c r="BP393" s="15">
        <f t="shared" si="57"/>
        <v>0</v>
      </c>
      <c r="BQ393" s="15">
        <f t="shared" si="57"/>
        <v>0</v>
      </c>
      <c r="BR393" s="15">
        <f t="shared" si="64"/>
        <v>805771073</v>
      </c>
    </row>
    <row r="394" spans="1:70" ht="90" hidden="1" x14ac:dyDescent="0.25">
      <c r="A394" s="1">
        <v>388</v>
      </c>
      <c r="B394" s="110" t="s">
        <v>1307</v>
      </c>
      <c r="C394" s="7">
        <v>45</v>
      </c>
      <c r="D394" s="8" t="s">
        <v>548</v>
      </c>
      <c r="E394" s="9" t="s">
        <v>549</v>
      </c>
      <c r="F394" s="8" t="s">
        <v>550</v>
      </c>
      <c r="G394" s="7">
        <v>1000</v>
      </c>
      <c r="H394" s="11" t="s">
        <v>551</v>
      </c>
      <c r="I394" s="11" t="s">
        <v>1400</v>
      </c>
      <c r="J394" s="11" t="s">
        <v>1400</v>
      </c>
      <c r="K394" s="11"/>
      <c r="L394" s="23">
        <v>0.87</v>
      </c>
      <c r="M394" s="23">
        <v>0.92</v>
      </c>
      <c r="N394" s="23"/>
      <c r="O394" s="19">
        <v>404</v>
      </c>
      <c r="P394" s="13" t="s">
        <v>1401</v>
      </c>
      <c r="Q394" s="11" t="s">
        <v>1402</v>
      </c>
      <c r="R394" s="11" t="s">
        <v>1402</v>
      </c>
      <c r="S394" s="14">
        <v>4</v>
      </c>
      <c r="T394" s="14">
        <v>4</v>
      </c>
      <c r="U394" s="14"/>
      <c r="V394" s="8" t="s">
        <v>59</v>
      </c>
      <c r="W394" s="39">
        <v>212756500</v>
      </c>
      <c r="X394" s="15"/>
      <c r="Y394" s="15"/>
      <c r="Z394" s="15"/>
      <c r="AA394" s="15"/>
      <c r="AB394" s="15"/>
      <c r="AC394" s="15"/>
      <c r="AD394" s="15">
        <f t="shared" si="58"/>
        <v>212756500</v>
      </c>
      <c r="AE394" s="15">
        <v>100000000</v>
      </c>
      <c r="AF394" s="15"/>
      <c r="AG394" s="15"/>
      <c r="AH394" s="15"/>
      <c r="AI394" s="15"/>
      <c r="AJ394" s="15"/>
      <c r="AK394" s="15"/>
      <c r="AL394" s="15">
        <f t="shared" si="59"/>
        <v>100000000</v>
      </c>
      <c r="AM394" s="15">
        <v>325542700</v>
      </c>
      <c r="AN394" s="15"/>
      <c r="AO394" s="15"/>
      <c r="AP394" s="15"/>
      <c r="AQ394" s="15"/>
      <c r="AR394" s="15"/>
      <c r="AS394" s="15"/>
      <c r="AT394" s="15">
        <f t="shared" si="60"/>
        <v>325542700</v>
      </c>
      <c r="AU394" s="15">
        <v>118488000</v>
      </c>
      <c r="AV394" s="15"/>
      <c r="AW394" s="15"/>
      <c r="AX394" s="15"/>
      <c r="AY394" s="15"/>
      <c r="AZ394" s="15"/>
      <c r="BA394" s="15"/>
      <c r="BB394" s="15">
        <f t="shared" si="61"/>
        <v>118488000</v>
      </c>
      <c r="BC394" s="15">
        <v>95000000</v>
      </c>
      <c r="BD394" s="15"/>
      <c r="BE394" s="15"/>
      <c r="BF394" s="15"/>
      <c r="BG394" s="15"/>
      <c r="BH394" s="15"/>
      <c r="BI394" s="15"/>
      <c r="BJ394" s="15">
        <f t="shared" si="62"/>
        <v>95000000</v>
      </c>
      <c r="BK394" s="15">
        <f t="shared" si="63"/>
        <v>851787200</v>
      </c>
      <c r="BL394" s="15">
        <f t="shared" si="63"/>
        <v>0</v>
      </c>
      <c r="BM394" s="15">
        <f t="shared" si="63"/>
        <v>0</v>
      </c>
      <c r="BN394" s="15">
        <f t="shared" si="63"/>
        <v>0</v>
      </c>
      <c r="BO394" s="15">
        <f t="shared" si="63"/>
        <v>0</v>
      </c>
      <c r="BP394" s="15">
        <f t="shared" si="57"/>
        <v>0</v>
      </c>
      <c r="BQ394" s="15">
        <f t="shared" si="57"/>
        <v>0</v>
      </c>
      <c r="BR394" s="15">
        <f t="shared" si="64"/>
        <v>851787200</v>
      </c>
    </row>
    <row r="395" spans="1:70" ht="105" hidden="1" x14ac:dyDescent="0.25">
      <c r="A395" s="1">
        <v>389</v>
      </c>
      <c r="B395" s="110" t="s">
        <v>1307</v>
      </c>
      <c r="C395" s="7">
        <v>45</v>
      </c>
      <c r="D395" s="8" t="s">
        <v>548</v>
      </c>
      <c r="E395" s="9" t="s">
        <v>549</v>
      </c>
      <c r="F395" s="8" t="s">
        <v>550</v>
      </c>
      <c r="G395" s="7">
        <v>1000</v>
      </c>
      <c r="H395" s="11" t="s">
        <v>551</v>
      </c>
      <c r="I395" s="11" t="s">
        <v>1400</v>
      </c>
      <c r="J395" s="11" t="s">
        <v>1400</v>
      </c>
      <c r="K395" s="11"/>
      <c r="L395" s="23">
        <v>0.87</v>
      </c>
      <c r="M395" s="23">
        <v>0.92</v>
      </c>
      <c r="N395" s="23"/>
      <c r="O395" s="19">
        <v>405</v>
      </c>
      <c r="P395" s="13" t="s">
        <v>1403</v>
      </c>
      <c r="Q395" s="11" t="s">
        <v>1404</v>
      </c>
      <c r="R395" s="11" t="s">
        <v>1404</v>
      </c>
      <c r="S395" s="33">
        <v>1</v>
      </c>
      <c r="T395" s="20">
        <v>1</v>
      </c>
      <c r="U395" s="20"/>
      <c r="V395" s="8" t="s">
        <v>1294</v>
      </c>
      <c r="W395" s="39">
        <v>49238020</v>
      </c>
      <c r="X395" s="15"/>
      <c r="Y395" s="15"/>
      <c r="Z395" s="15"/>
      <c r="AA395" s="15"/>
      <c r="AB395" s="15"/>
      <c r="AC395" s="15"/>
      <c r="AD395" s="15">
        <f t="shared" si="58"/>
        <v>49238020</v>
      </c>
      <c r="AE395" s="15"/>
      <c r="AF395" s="15"/>
      <c r="AG395" s="15"/>
      <c r="AH395" s="15"/>
      <c r="AI395" s="15"/>
      <c r="AJ395" s="15"/>
      <c r="AK395" s="15"/>
      <c r="AL395" s="15">
        <f t="shared" si="59"/>
        <v>0</v>
      </c>
      <c r="AM395" s="15">
        <v>325542700</v>
      </c>
      <c r="AN395" s="15"/>
      <c r="AO395" s="15"/>
      <c r="AP395" s="15"/>
      <c r="AQ395" s="15"/>
      <c r="AR395" s="15"/>
      <c r="AS395" s="15"/>
      <c r="AT395" s="15">
        <f t="shared" si="60"/>
        <v>325542700</v>
      </c>
      <c r="AU395" s="15">
        <v>200000000</v>
      </c>
      <c r="AV395" s="15"/>
      <c r="AW395" s="15"/>
      <c r="AX395" s="15"/>
      <c r="AY395" s="15"/>
      <c r="AZ395" s="15"/>
      <c r="BA395" s="15"/>
      <c r="BB395" s="15">
        <f t="shared" si="61"/>
        <v>200000000</v>
      </c>
      <c r="BC395" s="15">
        <v>50000000</v>
      </c>
      <c r="BD395" s="15"/>
      <c r="BE395" s="15"/>
      <c r="BF395" s="15"/>
      <c r="BG395" s="15"/>
      <c r="BH395" s="15"/>
      <c r="BI395" s="15"/>
      <c r="BJ395" s="15">
        <f t="shared" si="62"/>
        <v>50000000</v>
      </c>
      <c r="BK395" s="15">
        <f t="shared" si="63"/>
        <v>624780720</v>
      </c>
      <c r="BL395" s="15">
        <f t="shared" si="63"/>
        <v>0</v>
      </c>
      <c r="BM395" s="15">
        <f t="shared" si="63"/>
        <v>0</v>
      </c>
      <c r="BN395" s="15">
        <f t="shared" si="63"/>
        <v>0</v>
      </c>
      <c r="BO395" s="15">
        <f t="shared" si="63"/>
        <v>0</v>
      </c>
      <c r="BP395" s="15">
        <f t="shared" si="57"/>
        <v>0</v>
      </c>
      <c r="BQ395" s="15">
        <f t="shared" si="57"/>
        <v>0</v>
      </c>
      <c r="BR395" s="15">
        <f t="shared" si="64"/>
        <v>624780720</v>
      </c>
    </row>
    <row r="396" spans="1:70" ht="105" hidden="1" x14ac:dyDescent="0.25">
      <c r="A396" s="1">
        <v>390</v>
      </c>
      <c r="B396" s="110" t="s">
        <v>1307</v>
      </c>
      <c r="C396" s="7">
        <v>45</v>
      </c>
      <c r="D396" s="8" t="s">
        <v>548</v>
      </c>
      <c r="E396" s="9" t="s">
        <v>557</v>
      </c>
      <c r="F396" s="8" t="s">
        <v>558</v>
      </c>
      <c r="G396" s="7">
        <v>1000</v>
      </c>
      <c r="H396" s="11" t="s">
        <v>551</v>
      </c>
      <c r="I396" s="11" t="s">
        <v>1405</v>
      </c>
      <c r="J396" s="11" t="s">
        <v>1405</v>
      </c>
      <c r="K396" s="11"/>
      <c r="L396" s="7">
        <v>926</v>
      </c>
      <c r="M396" s="7">
        <v>834</v>
      </c>
      <c r="N396" s="7"/>
      <c r="O396" s="12">
        <v>406</v>
      </c>
      <c r="P396" s="13" t="s">
        <v>1406</v>
      </c>
      <c r="Q396" s="11" t="s">
        <v>1407</v>
      </c>
      <c r="R396" s="11" t="s">
        <v>1407</v>
      </c>
      <c r="S396" s="14">
        <v>1</v>
      </c>
      <c r="T396" s="14">
        <v>1</v>
      </c>
      <c r="U396" s="14"/>
      <c r="V396" s="8" t="s">
        <v>1408</v>
      </c>
      <c r="W396" s="39"/>
      <c r="X396" s="15"/>
      <c r="Y396" s="15"/>
      <c r="Z396" s="15"/>
      <c r="AA396" s="15"/>
      <c r="AB396" s="15"/>
      <c r="AC396" s="15"/>
      <c r="AD396" s="15">
        <f t="shared" si="58"/>
        <v>0</v>
      </c>
      <c r="AE396" s="15">
        <v>100000000</v>
      </c>
      <c r="AF396" s="15"/>
      <c r="AG396" s="15"/>
      <c r="AH396" s="15"/>
      <c r="AI396" s="15"/>
      <c r="AJ396" s="15"/>
      <c r="AK396" s="15"/>
      <c r="AL396" s="15">
        <f t="shared" si="59"/>
        <v>100000000</v>
      </c>
      <c r="AM396" s="15">
        <v>325542700</v>
      </c>
      <c r="AN396" s="15"/>
      <c r="AO396" s="15"/>
      <c r="AP396" s="15"/>
      <c r="AQ396" s="15"/>
      <c r="AR396" s="15"/>
      <c r="AS396" s="15"/>
      <c r="AT396" s="15">
        <f t="shared" si="60"/>
        <v>325542700</v>
      </c>
      <c r="AU396" s="15">
        <v>109200000</v>
      </c>
      <c r="AV396" s="15"/>
      <c r="AW396" s="15"/>
      <c r="AX396" s="15"/>
      <c r="AY396" s="15"/>
      <c r="AZ396" s="15"/>
      <c r="BA396" s="15"/>
      <c r="BB396" s="15">
        <f t="shared" si="61"/>
        <v>109200000</v>
      </c>
      <c r="BC396" s="15">
        <v>100000000</v>
      </c>
      <c r="BD396" s="15"/>
      <c r="BE396" s="15"/>
      <c r="BF396" s="15"/>
      <c r="BG396" s="15"/>
      <c r="BH396" s="15"/>
      <c r="BI396" s="15"/>
      <c r="BJ396" s="15">
        <f t="shared" si="62"/>
        <v>100000000</v>
      </c>
      <c r="BK396" s="15">
        <f t="shared" si="63"/>
        <v>634742700</v>
      </c>
      <c r="BL396" s="15">
        <f t="shared" si="63"/>
        <v>0</v>
      </c>
      <c r="BM396" s="15">
        <f t="shared" si="63"/>
        <v>0</v>
      </c>
      <c r="BN396" s="15">
        <f t="shared" si="63"/>
        <v>0</v>
      </c>
      <c r="BO396" s="15">
        <f t="shared" si="63"/>
        <v>0</v>
      </c>
      <c r="BP396" s="15">
        <f t="shared" si="57"/>
        <v>0</v>
      </c>
      <c r="BQ396" s="15">
        <f t="shared" si="57"/>
        <v>0</v>
      </c>
      <c r="BR396" s="15">
        <f t="shared" si="64"/>
        <v>634742700</v>
      </c>
    </row>
    <row r="397" spans="1:70" ht="105" hidden="1" x14ac:dyDescent="0.25">
      <c r="A397" s="1">
        <v>391</v>
      </c>
      <c r="B397" s="110" t="s">
        <v>1307</v>
      </c>
      <c r="C397" s="7">
        <v>45</v>
      </c>
      <c r="D397" s="8" t="s">
        <v>548</v>
      </c>
      <c r="E397" s="9" t="s">
        <v>557</v>
      </c>
      <c r="F397" s="8" t="s">
        <v>558</v>
      </c>
      <c r="G397" s="7">
        <v>1000</v>
      </c>
      <c r="H397" s="11" t="s">
        <v>551</v>
      </c>
      <c r="I397" s="11" t="s">
        <v>1409</v>
      </c>
      <c r="J397" s="11" t="s">
        <v>1409</v>
      </c>
      <c r="K397" s="11"/>
      <c r="L397" s="23">
        <v>0.77700000000000002</v>
      </c>
      <c r="M397" s="23">
        <v>0.78</v>
      </c>
      <c r="N397" s="23"/>
      <c r="O397" s="19">
        <v>407</v>
      </c>
      <c r="P397" s="13" t="s">
        <v>1410</v>
      </c>
      <c r="Q397" s="11" t="s">
        <v>1411</v>
      </c>
      <c r="R397" s="11" t="s">
        <v>1411</v>
      </c>
      <c r="S397" s="14">
        <v>4</v>
      </c>
      <c r="T397" s="14">
        <v>4</v>
      </c>
      <c r="U397" s="14"/>
      <c r="V397" s="8" t="s">
        <v>1412</v>
      </c>
      <c r="W397" s="39">
        <v>10049035951</v>
      </c>
      <c r="X397" s="15">
        <v>5352123000</v>
      </c>
      <c r="Y397" s="15"/>
      <c r="Z397" s="15"/>
      <c r="AA397" s="15"/>
      <c r="AB397" s="15"/>
      <c r="AC397" s="15"/>
      <c r="AD397" s="15">
        <f t="shared" si="58"/>
        <v>15401158951</v>
      </c>
      <c r="AE397" s="15">
        <v>12981268525</v>
      </c>
      <c r="AF397" s="15">
        <v>23463526247</v>
      </c>
      <c r="AG397" s="15"/>
      <c r="AH397" s="15"/>
      <c r="AI397" s="15"/>
      <c r="AJ397" s="15"/>
      <c r="AK397" s="15"/>
      <c r="AL397" s="15">
        <f t="shared" si="59"/>
        <v>36444794772</v>
      </c>
      <c r="AM397" s="38">
        <v>325542700</v>
      </c>
      <c r="AN397" s="15">
        <v>15953298332</v>
      </c>
      <c r="AO397" s="15"/>
      <c r="AP397" s="15"/>
      <c r="AQ397" s="15"/>
      <c r="AR397" s="15"/>
      <c r="AS397" s="15"/>
      <c r="AT397" s="15">
        <f t="shared" si="60"/>
        <v>16278841032</v>
      </c>
      <c r="AU397" s="38">
        <f>22977514646-3097000000-2240000000+3500000000</f>
        <v>21140514646</v>
      </c>
      <c r="AV397" s="15">
        <v>16431897282</v>
      </c>
      <c r="AW397" s="15"/>
      <c r="AX397" s="15"/>
      <c r="AY397" s="15"/>
      <c r="AZ397" s="15"/>
      <c r="BA397" s="15"/>
      <c r="BB397" s="15">
        <f t="shared" si="61"/>
        <v>37572411928</v>
      </c>
      <c r="BC397" s="15">
        <f>23883093025-5710590001</f>
        <v>18172503024</v>
      </c>
      <c r="BD397" s="15">
        <v>16924854200</v>
      </c>
      <c r="BE397" s="15"/>
      <c r="BF397" s="15"/>
      <c r="BG397" s="15"/>
      <c r="BH397" s="15"/>
      <c r="BI397" s="15"/>
      <c r="BJ397" s="15">
        <f t="shared" si="62"/>
        <v>35097357224</v>
      </c>
      <c r="BK397" s="15">
        <f t="shared" si="63"/>
        <v>62668864846</v>
      </c>
      <c r="BL397" s="15">
        <f t="shared" si="63"/>
        <v>78125699061</v>
      </c>
      <c r="BM397" s="15">
        <f t="shared" si="63"/>
        <v>0</v>
      </c>
      <c r="BN397" s="15">
        <f t="shared" si="63"/>
        <v>0</v>
      </c>
      <c r="BO397" s="15">
        <f t="shared" si="63"/>
        <v>0</v>
      </c>
      <c r="BP397" s="15">
        <f t="shared" si="57"/>
        <v>0</v>
      </c>
      <c r="BQ397" s="15">
        <f t="shared" si="57"/>
        <v>0</v>
      </c>
      <c r="BR397" s="15">
        <f t="shared" si="64"/>
        <v>140794563907</v>
      </c>
    </row>
    <row r="398" spans="1:70" ht="105" hidden="1" x14ac:dyDescent="0.25">
      <c r="A398" s="1">
        <v>392</v>
      </c>
      <c r="B398" s="110" t="s">
        <v>1307</v>
      </c>
      <c r="C398" s="7">
        <v>45</v>
      </c>
      <c r="D398" s="8" t="s">
        <v>548</v>
      </c>
      <c r="E398" s="9" t="s">
        <v>557</v>
      </c>
      <c r="F398" s="8" t="s">
        <v>558</v>
      </c>
      <c r="G398" s="7">
        <v>1000</v>
      </c>
      <c r="H398" s="11" t="s">
        <v>551</v>
      </c>
      <c r="I398" s="11" t="s">
        <v>1409</v>
      </c>
      <c r="J398" s="11" t="s">
        <v>1409</v>
      </c>
      <c r="K398" s="11"/>
      <c r="L398" s="23">
        <v>0.77700000000000002</v>
      </c>
      <c r="M398" s="23">
        <v>0.78</v>
      </c>
      <c r="N398" s="23"/>
      <c r="O398" s="19">
        <v>408</v>
      </c>
      <c r="P398" s="13" t="s">
        <v>1413</v>
      </c>
      <c r="Q398" s="11" t="s">
        <v>1414</v>
      </c>
      <c r="R398" s="11" t="s">
        <v>1414</v>
      </c>
      <c r="S398" s="14">
        <v>5</v>
      </c>
      <c r="T398" s="14">
        <v>5</v>
      </c>
      <c r="U398" s="14"/>
      <c r="V398" s="8" t="s">
        <v>1412</v>
      </c>
      <c r="W398" s="39"/>
      <c r="X398" s="15">
        <v>11636934000</v>
      </c>
      <c r="Y398" s="15"/>
      <c r="Z398" s="15"/>
      <c r="AA398" s="15"/>
      <c r="AB398" s="15"/>
      <c r="AC398" s="15"/>
      <c r="AD398" s="15">
        <f t="shared" si="58"/>
        <v>11636934000</v>
      </c>
      <c r="AE398" s="15">
        <v>377477240</v>
      </c>
      <c r="AF398" s="15">
        <v>6000000000</v>
      </c>
      <c r="AG398" s="15"/>
      <c r="AH398" s="15"/>
      <c r="AI398" s="15"/>
      <c r="AJ398" s="15"/>
      <c r="AK398" s="15"/>
      <c r="AL398" s="15">
        <f t="shared" si="59"/>
        <v>6377477240</v>
      </c>
      <c r="AM398" s="15">
        <v>325542700</v>
      </c>
      <c r="AN398" s="15">
        <v>6105892381</v>
      </c>
      <c r="AO398" s="15"/>
      <c r="AP398" s="15"/>
      <c r="AQ398" s="15"/>
      <c r="AR398" s="15"/>
      <c r="AS398" s="15"/>
      <c r="AT398" s="15">
        <f t="shared" si="60"/>
        <v>6431435081</v>
      </c>
      <c r="AU398" s="15">
        <v>200232823</v>
      </c>
      <c r="AV398" s="15">
        <v>6289069152</v>
      </c>
      <c r="AW398" s="15"/>
      <c r="AX398" s="15"/>
      <c r="AY398" s="15"/>
      <c r="AZ398" s="15"/>
      <c r="BA398" s="15"/>
      <c r="BB398" s="15">
        <f t="shared" si="61"/>
        <v>6489301975</v>
      </c>
      <c r="BC398" s="15">
        <v>206239808</v>
      </c>
      <c r="BD398" s="15">
        <v>6477741227</v>
      </c>
      <c r="BE398" s="15"/>
      <c r="BF398" s="15"/>
      <c r="BG398" s="15"/>
      <c r="BH398" s="15"/>
      <c r="BI398" s="15"/>
      <c r="BJ398" s="15">
        <f t="shared" si="62"/>
        <v>6683981035</v>
      </c>
      <c r="BK398" s="15">
        <f t="shared" si="63"/>
        <v>1109492571</v>
      </c>
      <c r="BL398" s="15">
        <f t="shared" si="63"/>
        <v>36509636760</v>
      </c>
      <c r="BM398" s="15">
        <f t="shared" si="63"/>
        <v>0</v>
      </c>
      <c r="BN398" s="15">
        <f t="shared" si="63"/>
        <v>0</v>
      </c>
      <c r="BO398" s="15">
        <f t="shared" si="63"/>
        <v>0</v>
      </c>
      <c r="BP398" s="15">
        <f t="shared" si="57"/>
        <v>0</v>
      </c>
      <c r="BQ398" s="15">
        <f t="shared" si="57"/>
        <v>0</v>
      </c>
      <c r="BR398" s="15">
        <f t="shared" si="64"/>
        <v>37619129331</v>
      </c>
    </row>
    <row r="399" spans="1:70" ht="75" hidden="1" x14ac:dyDescent="0.25">
      <c r="A399" s="1">
        <v>393</v>
      </c>
      <c r="B399" s="110" t="s">
        <v>1307</v>
      </c>
      <c r="C399" s="7">
        <v>45</v>
      </c>
      <c r="D399" s="8" t="s">
        <v>548</v>
      </c>
      <c r="E399" s="9" t="s">
        <v>557</v>
      </c>
      <c r="F399" s="8" t="s">
        <v>558</v>
      </c>
      <c r="G399" s="7">
        <v>1000</v>
      </c>
      <c r="H399" s="11" t="s">
        <v>551</v>
      </c>
      <c r="I399" s="11" t="s">
        <v>1409</v>
      </c>
      <c r="J399" s="11" t="s">
        <v>1409</v>
      </c>
      <c r="K399" s="11"/>
      <c r="L399" s="23">
        <v>0.77700000000000002</v>
      </c>
      <c r="M399" s="23">
        <v>0.78</v>
      </c>
      <c r="N399" s="23"/>
      <c r="O399" s="19">
        <v>409</v>
      </c>
      <c r="P399" s="13" t="s">
        <v>1415</v>
      </c>
      <c r="Q399" s="11" t="s">
        <v>1416</v>
      </c>
      <c r="R399" s="11" t="s">
        <v>1416</v>
      </c>
      <c r="S399" s="14">
        <v>1</v>
      </c>
      <c r="T399" s="14">
        <v>5</v>
      </c>
      <c r="U399" s="14"/>
      <c r="V399" s="8" t="s">
        <v>1412</v>
      </c>
      <c r="W399" s="39">
        <v>172964049</v>
      </c>
      <c r="X399" s="15">
        <v>3575485870</v>
      </c>
      <c r="Y399" s="15"/>
      <c r="Z399" s="15"/>
      <c r="AA399" s="15"/>
      <c r="AB399" s="15"/>
      <c r="AC399" s="15"/>
      <c r="AD399" s="15">
        <f t="shared" si="58"/>
        <v>3748449919</v>
      </c>
      <c r="AE399" s="15"/>
      <c r="AF399" s="15">
        <v>2600000000</v>
      </c>
      <c r="AG399" s="15"/>
      <c r="AH399" s="15"/>
      <c r="AI399" s="15"/>
      <c r="AJ399" s="15"/>
      <c r="AK399" s="15"/>
      <c r="AL399" s="15">
        <f t="shared" si="59"/>
        <v>2600000000</v>
      </c>
      <c r="AM399" s="15">
        <v>325542700</v>
      </c>
      <c r="AN399" s="15">
        <v>1198796689</v>
      </c>
      <c r="AO399" s="15"/>
      <c r="AP399" s="15"/>
      <c r="AQ399" s="15"/>
      <c r="AR399" s="15"/>
      <c r="AS399" s="15"/>
      <c r="AT399" s="15">
        <f t="shared" si="60"/>
        <v>1524339389</v>
      </c>
      <c r="AU399" s="15"/>
      <c r="AV399" s="15">
        <v>1270414790</v>
      </c>
      <c r="AW399" s="15"/>
      <c r="AX399" s="15"/>
      <c r="AY399" s="15"/>
      <c r="AZ399" s="15"/>
      <c r="BA399" s="15"/>
      <c r="BB399" s="15">
        <f t="shared" si="61"/>
        <v>1270414790</v>
      </c>
      <c r="BC399" s="15"/>
      <c r="BD399" s="15">
        <v>1308523953</v>
      </c>
      <c r="BE399" s="15"/>
      <c r="BF399" s="15"/>
      <c r="BG399" s="15"/>
      <c r="BH399" s="15"/>
      <c r="BI399" s="15"/>
      <c r="BJ399" s="15">
        <f t="shared" si="62"/>
        <v>1308523953</v>
      </c>
      <c r="BK399" s="15">
        <f t="shared" si="63"/>
        <v>498506749</v>
      </c>
      <c r="BL399" s="15">
        <f t="shared" si="63"/>
        <v>9953221302</v>
      </c>
      <c r="BM399" s="15">
        <f t="shared" si="63"/>
        <v>0</v>
      </c>
      <c r="BN399" s="15">
        <f t="shared" si="63"/>
        <v>0</v>
      </c>
      <c r="BO399" s="15">
        <f t="shared" si="63"/>
        <v>0</v>
      </c>
      <c r="BP399" s="15">
        <f t="shared" si="57"/>
        <v>0</v>
      </c>
      <c r="BQ399" s="15">
        <f t="shared" si="57"/>
        <v>0</v>
      </c>
      <c r="BR399" s="15">
        <f t="shared" si="64"/>
        <v>10451728051</v>
      </c>
    </row>
    <row r="400" spans="1:70" ht="105" hidden="1" x14ac:dyDescent="0.25">
      <c r="A400" s="1">
        <v>394</v>
      </c>
      <c r="B400" s="110" t="s">
        <v>1307</v>
      </c>
      <c r="C400" s="7" t="s">
        <v>763</v>
      </c>
      <c r="D400" s="8" t="s">
        <v>764</v>
      </c>
      <c r="E400" s="9" t="s">
        <v>1417</v>
      </c>
      <c r="F400" s="8" t="s">
        <v>1418</v>
      </c>
      <c r="G400" s="10" t="s">
        <v>767</v>
      </c>
      <c r="H400" s="11" t="s">
        <v>768</v>
      </c>
      <c r="I400" s="11" t="s">
        <v>1419</v>
      </c>
      <c r="J400" s="11" t="s">
        <v>1419</v>
      </c>
      <c r="K400" s="11"/>
      <c r="L400" s="7" t="s">
        <v>72</v>
      </c>
      <c r="M400" s="26">
        <v>0.8</v>
      </c>
      <c r="N400" s="26"/>
      <c r="O400" s="12">
        <v>412</v>
      </c>
      <c r="P400" s="13" t="s">
        <v>1420</v>
      </c>
      <c r="Q400" s="8" t="s">
        <v>1421</v>
      </c>
      <c r="R400" s="8" t="s">
        <v>1421</v>
      </c>
      <c r="S400" s="14">
        <v>0</v>
      </c>
      <c r="T400" s="14">
        <v>1</v>
      </c>
      <c r="U400" s="14"/>
      <c r="V400" s="8" t="s">
        <v>1422</v>
      </c>
      <c r="W400" s="39">
        <f>536723000+277500000</f>
        <v>814223000</v>
      </c>
      <c r="X400" s="15"/>
      <c r="Y400" s="15"/>
      <c r="Z400" s="15"/>
      <c r="AA400" s="15"/>
      <c r="AB400" s="15"/>
      <c r="AC400" s="15"/>
      <c r="AD400" s="15">
        <f t="shared" si="58"/>
        <v>814223000</v>
      </c>
      <c r="AE400" s="15">
        <v>632039713</v>
      </c>
      <c r="AF400" s="15"/>
      <c r="AG400" s="15"/>
      <c r="AH400" s="15"/>
      <c r="AI400" s="15"/>
      <c r="AJ400" s="15"/>
      <c r="AK400" s="15"/>
      <c r="AL400" s="15">
        <f t="shared" si="59"/>
        <v>632039713</v>
      </c>
      <c r="AM400" s="15">
        <v>325542700</v>
      </c>
      <c r="AN400" s="15"/>
      <c r="AO400" s="15"/>
      <c r="AP400" s="15"/>
      <c r="AQ400" s="15"/>
      <c r="AR400" s="15"/>
      <c r="AS400" s="15"/>
      <c r="AT400" s="15">
        <f t="shared" si="60"/>
        <v>325542700</v>
      </c>
      <c r="AU400" s="15">
        <v>700000000</v>
      </c>
      <c r="AV400" s="15"/>
      <c r="AW400" s="15"/>
      <c r="AX400" s="15"/>
      <c r="AY400" s="15"/>
      <c r="AZ400" s="15"/>
      <c r="BA400" s="15"/>
      <c r="BB400" s="15">
        <f t="shared" si="61"/>
        <v>700000000</v>
      </c>
      <c r="BC400" s="15">
        <v>625000000</v>
      </c>
      <c r="BD400" s="15"/>
      <c r="BE400" s="15"/>
      <c r="BF400" s="15"/>
      <c r="BG400" s="15"/>
      <c r="BH400" s="15"/>
      <c r="BI400" s="15"/>
      <c r="BJ400" s="15">
        <f t="shared" si="62"/>
        <v>625000000</v>
      </c>
      <c r="BK400" s="15">
        <f t="shared" si="63"/>
        <v>3096805413</v>
      </c>
      <c r="BL400" s="15">
        <f t="shared" si="63"/>
        <v>0</v>
      </c>
      <c r="BM400" s="15">
        <f t="shared" si="63"/>
        <v>0</v>
      </c>
      <c r="BN400" s="15">
        <f t="shared" si="63"/>
        <v>0</v>
      </c>
      <c r="BO400" s="15">
        <f t="shared" si="63"/>
        <v>0</v>
      </c>
      <c r="BP400" s="15">
        <f t="shared" si="57"/>
        <v>0</v>
      </c>
      <c r="BQ400" s="15">
        <f t="shared" si="57"/>
        <v>0</v>
      </c>
      <c r="BR400" s="15">
        <f t="shared" si="64"/>
        <v>3096805413</v>
      </c>
    </row>
    <row r="401" spans="1:70" ht="409.5" hidden="1" x14ac:dyDescent="0.25">
      <c r="A401" s="1">
        <v>395</v>
      </c>
      <c r="B401" s="110" t="s">
        <v>1307</v>
      </c>
      <c r="C401" s="7" t="s">
        <v>763</v>
      </c>
      <c r="D401" s="8" t="s">
        <v>764</v>
      </c>
      <c r="E401" s="9" t="s">
        <v>1417</v>
      </c>
      <c r="F401" s="8" t="s">
        <v>1418</v>
      </c>
      <c r="G401" s="10" t="s">
        <v>767</v>
      </c>
      <c r="H401" s="11" t="s">
        <v>768</v>
      </c>
      <c r="I401" s="11" t="s">
        <v>1419</v>
      </c>
      <c r="J401" s="11" t="s">
        <v>1419</v>
      </c>
      <c r="K401" s="11"/>
      <c r="L401" s="7" t="s">
        <v>72</v>
      </c>
      <c r="M401" s="26">
        <v>0.8</v>
      </c>
      <c r="N401" s="26"/>
      <c r="O401" s="12">
        <v>413</v>
      </c>
      <c r="P401" s="13" t="s">
        <v>1423</v>
      </c>
      <c r="Q401" s="8" t="s">
        <v>1424</v>
      </c>
      <c r="R401" s="30" t="s">
        <v>1425</v>
      </c>
      <c r="S401" s="20">
        <v>0</v>
      </c>
      <c r="T401" s="33">
        <v>0.5</v>
      </c>
      <c r="U401" s="100" t="s">
        <v>1426</v>
      </c>
      <c r="V401" s="8" t="s">
        <v>1422</v>
      </c>
      <c r="W401" s="39">
        <v>168751000</v>
      </c>
      <c r="X401" s="15"/>
      <c r="Y401" s="15"/>
      <c r="Z401" s="15"/>
      <c r="AA401" s="15"/>
      <c r="AB401" s="15"/>
      <c r="AC401" s="15"/>
      <c r="AD401" s="15">
        <f t="shared" si="58"/>
        <v>168751000</v>
      </c>
      <c r="AE401" s="15">
        <v>147805000</v>
      </c>
      <c r="AF401" s="15"/>
      <c r="AG401" s="15"/>
      <c r="AH401" s="15"/>
      <c r="AI401" s="15"/>
      <c r="AJ401" s="15"/>
      <c r="AK401" s="15"/>
      <c r="AL401" s="15">
        <f t="shared" si="59"/>
        <v>147805000</v>
      </c>
      <c r="AM401" s="15">
        <v>325542700</v>
      </c>
      <c r="AN401" s="15"/>
      <c r="AO401" s="15"/>
      <c r="AP401" s="15"/>
      <c r="AQ401" s="15"/>
      <c r="AR401" s="15"/>
      <c r="AS401" s="15"/>
      <c r="AT401" s="15">
        <f t="shared" si="60"/>
        <v>325542700</v>
      </c>
      <c r="AU401" s="15">
        <v>168000000</v>
      </c>
      <c r="AV401" s="15"/>
      <c r="AW401" s="15"/>
      <c r="AX401" s="15"/>
      <c r="AY401" s="15"/>
      <c r="AZ401" s="15"/>
      <c r="BA401" s="15"/>
      <c r="BB401" s="15">
        <f t="shared" si="61"/>
        <v>168000000</v>
      </c>
      <c r="BC401" s="15">
        <v>150000000</v>
      </c>
      <c r="BD401" s="15"/>
      <c r="BE401" s="15"/>
      <c r="BF401" s="15"/>
      <c r="BG401" s="15"/>
      <c r="BH401" s="15"/>
      <c r="BI401" s="15"/>
      <c r="BJ401" s="15">
        <f t="shared" si="62"/>
        <v>150000000</v>
      </c>
      <c r="BK401" s="15">
        <f t="shared" si="63"/>
        <v>960098700</v>
      </c>
      <c r="BL401" s="15">
        <f t="shared" si="63"/>
        <v>0</v>
      </c>
      <c r="BM401" s="15">
        <f t="shared" si="63"/>
        <v>0</v>
      </c>
      <c r="BN401" s="15">
        <f t="shared" si="63"/>
        <v>0</v>
      </c>
      <c r="BO401" s="15">
        <f t="shared" si="63"/>
        <v>0</v>
      </c>
      <c r="BP401" s="15">
        <f t="shared" si="57"/>
        <v>0</v>
      </c>
      <c r="BQ401" s="15">
        <f t="shared" si="57"/>
        <v>0</v>
      </c>
      <c r="BR401" s="15">
        <f t="shared" si="64"/>
        <v>960098700</v>
      </c>
    </row>
    <row r="402" spans="1:70" ht="105" hidden="1" x14ac:dyDescent="0.25">
      <c r="A402" s="1">
        <v>396</v>
      </c>
      <c r="B402" s="110" t="s">
        <v>1307</v>
      </c>
      <c r="C402" s="7" t="s">
        <v>763</v>
      </c>
      <c r="D402" s="8" t="s">
        <v>764</v>
      </c>
      <c r="E402" s="9" t="s">
        <v>1417</v>
      </c>
      <c r="F402" s="8" t="s">
        <v>1418</v>
      </c>
      <c r="G402" s="10" t="s">
        <v>767</v>
      </c>
      <c r="H402" s="11" t="s">
        <v>768</v>
      </c>
      <c r="I402" s="11" t="s">
        <v>1419</v>
      </c>
      <c r="J402" s="11" t="s">
        <v>1419</v>
      </c>
      <c r="K402" s="11"/>
      <c r="L402" s="7" t="s">
        <v>72</v>
      </c>
      <c r="M402" s="26">
        <v>0.8</v>
      </c>
      <c r="N402" s="26"/>
      <c r="O402" s="12">
        <v>414</v>
      </c>
      <c r="P402" s="13" t="s">
        <v>1427</v>
      </c>
      <c r="Q402" s="8" t="s">
        <v>1428</v>
      </c>
      <c r="R402" s="8" t="s">
        <v>1428</v>
      </c>
      <c r="S402" s="20">
        <v>1</v>
      </c>
      <c r="T402" s="20">
        <v>1</v>
      </c>
      <c r="U402" s="20"/>
      <c r="V402" s="8" t="s">
        <v>1422</v>
      </c>
      <c r="W402" s="39">
        <f>1190106000+220000000+1780000000</f>
        <v>3190106000</v>
      </c>
      <c r="X402" s="15"/>
      <c r="Y402" s="15"/>
      <c r="Z402" s="15"/>
      <c r="AA402" s="15"/>
      <c r="AB402" s="15"/>
      <c r="AC402" s="15"/>
      <c r="AD402" s="15">
        <f t="shared" si="58"/>
        <v>3190106000</v>
      </c>
      <c r="AE402" s="15">
        <v>1723016174</v>
      </c>
      <c r="AF402" s="15"/>
      <c r="AG402" s="15"/>
      <c r="AH402" s="15"/>
      <c r="AI402" s="15"/>
      <c r="AJ402" s="15"/>
      <c r="AK402" s="15"/>
      <c r="AL402" s="15">
        <f t="shared" si="59"/>
        <v>1723016174</v>
      </c>
      <c r="AM402" s="15">
        <v>325542700</v>
      </c>
      <c r="AN402" s="15"/>
      <c r="AO402" s="15"/>
      <c r="AP402" s="15"/>
      <c r="AQ402" s="15"/>
      <c r="AR402" s="15"/>
      <c r="AS402" s="15"/>
      <c r="AT402" s="15">
        <f t="shared" si="60"/>
        <v>325542700</v>
      </c>
      <c r="AU402" s="15">
        <v>1932000000</v>
      </c>
      <c r="AV402" s="15"/>
      <c r="AW402" s="15"/>
      <c r="AX402" s="15"/>
      <c r="AY402" s="15"/>
      <c r="AZ402" s="15"/>
      <c r="BA402" s="15"/>
      <c r="BB402" s="15">
        <f t="shared" si="61"/>
        <v>1932000000</v>
      </c>
      <c r="BC402" s="15">
        <v>1725000000</v>
      </c>
      <c r="BD402" s="15"/>
      <c r="BE402" s="15"/>
      <c r="BF402" s="15"/>
      <c r="BG402" s="15"/>
      <c r="BH402" s="15"/>
      <c r="BI402" s="15"/>
      <c r="BJ402" s="15">
        <f t="shared" si="62"/>
        <v>1725000000</v>
      </c>
      <c r="BK402" s="15">
        <f t="shared" si="63"/>
        <v>8895664874</v>
      </c>
      <c r="BL402" s="15">
        <f t="shared" si="63"/>
        <v>0</v>
      </c>
      <c r="BM402" s="15">
        <f t="shared" si="63"/>
        <v>0</v>
      </c>
      <c r="BN402" s="15">
        <f t="shared" si="63"/>
        <v>0</v>
      </c>
      <c r="BO402" s="15">
        <f t="shared" si="63"/>
        <v>0</v>
      </c>
      <c r="BP402" s="15">
        <f t="shared" si="57"/>
        <v>0</v>
      </c>
      <c r="BQ402" s="15">
        <f t="shared" si="57"/>
        <v>0</v>
      </c>
      <c r="BR402" s="15">
        <f t="shared" si="64"/>
        <v>8895664874</v>
      </c>
    </row>
    <row r="403" spans="1:70" ht="120" hidden="1" x14ac:dyDescent="0.25">
      <c r="A403" s="1">
        <v>397</v>
      </c>
      <c r="B403" s="110" t="s">
        <v>1307</v>
      </c>
      <c r="C403" s="7">
        <v>45</v>
      </c>
      <c r="D403" s="8" t="s">
        <v>548</v>
      </c>
      <c r="E403" s="9" t="s">
        <v>549</v>
      </c>
      <c r="F403" s="8" t="s">
        <v>550</v>
      </c>
      <c r="G403" s="7">
        <v>1000</v>
      </c>
      <c r="H403" s="11" t="s">
        <v>551</v>
      </c>
      <c r="I403" s="11" t="s">
        <v>1429</v>
      </c>
      <c r="J403" s="11" t="s">
        <v>1429</v>
      </c>
      <c r="K403" s="11"/>
      <c r="L403" s="23">
        <v>0.80500000000000005</v>
      </c>
      <c r="M403" s="23">
        <v>0.85499999999999998</v>
      </c>
      <c r="N403" s="23"/>
      <c r="O403" s="19">
        <v>415</v>
      </c>
      <c r="P403" s="13" t="s">
        <v>1430</v>
      </c>
      <c r="Q403" s="11" t="s">
        <v>1431</v>
      </c>
      <c r="R403" s="11" t="s">
        <v>1431</v>
      </c>
      <c r="S403" s="14">
        <v>100</v>
      </c>
      <c r="T403" s="14">
        <v>116</v>
      </c>
      <c r="U403" s="14"/>
      <c r="V403" s="8" t="s">
        <v>59</v>
      </c>
      <c r="W403" s="39">
        <v>76740000</v>
      </c>
      <c r="X403" s="15"/>
      <c r="Y403" s="15"/>
      <c r="Z403" s="15"/>
      <c r="AA403" s="15"/>
      <c r="AB403" s="15"/>
      <c r="AC403" s="15"/>
      <c r="AD403" s="15">
        <f t="shared" si="58"/>
        <v>76740000</v>
      </c>
      <c r="AE403" s="15">
        <v>70375419</v>
      </c>
      <c r="AF403" s="15"/>
      <c r="AG403" s="15"/>
      <c r="AH403" s="15"/>
      <c r="AI403" s="15"/>
      <c r="AJ403" s="15"/>
      <c r="AK403" s="15"/>
      <c r="AL403" s="15">
        <f t="shared" si="59"/>
        <v>70375419</v>
      </c>
      <c r="AM403" s="15">
        <v>325542700</v>
      </c>
      <c r="AN403" s="15"/>
      <c r="AO403" s="15"/>
      <c r="AP403" s="15"/>
      <c r="AQ403" s="15"/>
      <c r="AR403" s="15"/>
      <c r="AS403" s="15"/>
      <c r="AT403" s="15">
        <f t="shared" si="60"/>
        <v>325542700</v>
      </c>
      <c r="AU403" s="15">
        <v>120000000</v>
      </c>
      <c r="AV403" s="15"/>
      <c r="AW403" s="15"/>
      <c r="AX403" s="15"/>
      <c r="AY403" s="15"/>
      <c r="AZ403" s="15"/>
      <c r="BA403" s="15"/>
      <c r="BB403" s="15">
        <f t="shared" si="61"/>
        <v>120000000</v>
      </c>
      <c r="BC403" s="15">
        <v>75000000</v>
      </c>
      <c r="BD403" s="15"/>
      <c r="BE403" s="15"/>
      <c r="BF403" s="15"/>
      <c r="BG403" s="15"/>
      <c r="BH403" s="15"/>
      <c r="BI403" s="15"/>
      <c r="BJ403" s="15">
        <f t="shared" si="62"/>
        <v>75000000</v>
      </c>
      <c r="BK403" s="15">
        <f t="shared" si="63"/>
        <v>667658119</v>
      </c>
      <c r="BL403" s="15">
        <f t="shared" si="63"/>
        <v>0</v>
      </c>
      <c r="BM403" s="15">
        <f t="shared" si="63"/>
        <v>0</v>
      </c>
      <c r="BN403" s="15">
        <f t="shared" si="63"/>
        <v>0</v>
      </c>
      <c r="BO403" s="15">
        <f t="shared" si="63"/>
        <v>0</v>
      </c>
      <c r="BP403" s="15">
        <f t="shared" si="63"/>
        <v>0</v>
      </c>
      <c r="BQ403" s="15">
        <f t="shared" si="63"/>
        <v>0</v>
      </c>
      <c r="BR403" s="15">
        <f t="shared" si="64"/>
        <v>667658119</v>
      </c>
    </row>
    <row r="404" spans="1:70" ht="135" hidden="1" x14ac:dyDescent="0.25">
      <c r="A404" s="1">
        <v>398</v>
      </c>
      <c r="B404" s="110" t="s">
        <v>1307</v>
      </c>
      <c r="C404" s="7">
        <v>45</v>
      </c>
      <c r="D404" s="8" t="s">
        <v>548</v>
      </c>
      <c r="E404" s="9" t="s">
        <v>549</v>
      </c>
      <c r="F404" s="8" t="s">
        <v>550</v>
      </c>
      <c r="G404" s="7">
        <v>1000</v>
      </c>
      <c r="H404" s="11" t="s">
        <v>551</v>
      </c>
      <c r="I404" s="11" t="s">
        <v>1429</v>
      </c>
      <c r="J404" s="11" t="s">
        <v>1429</v>
      </c>
      <c r="K404" s="11"/>
      <c r="L404" s="23">
        <v>0.80500000000000005</v>
      </c>
      <c r="M404" s="23">
        <v>0.85499999999999998</v>
      </c>
      <c r="N404" s="23"/>
      <c r="O404" s="19">
        <v>416</v>
      </c>
      <c r="P404" s="13" t="s">
        <v>1432</v>
      </c>
      <c r="Q404" s="11" t="s">
        <v>1433</v>
      </c>
      <c r="R404" s="11" t="s">
        <v>1433</v>
      </c>
      <c r="S404" s="14">
        <v>14</v>
      </c>
      <c r="T404" s="14">
        <v>15</v>
      </c>
      <c r="U404" s="14"/>
      <c r="V404" s="8" t="s">
        <v>59</v>
      </c>
      <c r="W404" s="39">
        <v>97805667</v>
      </c>
      <c r="X404" s="15"/>
      <c r="Y404" s="15"/>
      <c r="Z404" s="15"/>
      <c r="AA404" s="15"/>
      <c r="AB404" s="15"/>
      <c r="AC404" s="15"/>
      <c r="AD404" s="15">
        <f t="shared" si="58"/>
        <v>97805667</v>
      </c>
      <c r="AE404" s="15">
        <v>94352332</v>
      </c>
      <c r="AF404" s="15"/>
      <c r="AG404" s="15"/>
      <c r="AH404" s="15"/>
      <c r="AI404" s="15"/>
      <c r="AJ404" s="15"/>
      <c r="AK404" s="15"/>
      <c r="AL404" s="15">
        <f t="shared" si="59"/>
        <v>94352332</v>
      </c>
      <c r="AM404" s="15">
        <v>325542700</v>
      </c>
      <c r="AN404" s="15"/>
      <c r="AO404" s="15"/>
      <c r="AP404" s="15"/>
      <c r="AQ404" s="15"/>
      <c r="AR404" s="15"/>
      <c r="AS404" s="15"/>
      <c r="AT404" s="15">
        <f t="shared" si="60"/>
        <v>325542700</v>
      </c>
      <c r="AU404" s="15">
        <v>120000000</v>
      </c>
      <c r="AV404" s="15"/>
      <c r="AW404" s="15"/>
      <c r="AX404" s="15"/>
      <c r="AY404" s="15"/>
      <c r="AZ404" s="15"/>
      <c r="BA404" s="15"/>
      <c r="BB404" s="15">
        <f t="shared" si="61"/>
        <v>120000000</v>
      </c>
      <c r="BC404" s="15">
        <v>50000000</v>
      </c>
      <c r="BD404" s="15"/>
      <c r="BE404" s="15"/>
      <c r="BF404" s="15"/>
      <c r="BG404" s="15"/>
      <c r="BH404" s="15"/>
      <c r="BI404" s="15"/>
      <c r="BJ404" s="15">
        <f t="shared" si="62"/>
        <v>50000000</v>
      </c>
      <c r="BK404" s="15">
        <f t="shared" ref="BK404:BQ433" si="65">+BC404+AU404+AM404+AE404+W404</f>
        <v>687700699</v>
      </c>
      <c r="BL404" s="15">
        <f t="shared" si="65"/>
        <v>0</v>
      </c>
      <c r="BM404" s="15">
        <f t="shared" si="65"/>
        <v>0</v>
      </c>
      <c r="BN404" s="15">
        <f t="shared" si="65"/>
        <v>0</v>
      </c>
      <c r="BO404" s="15">
        <f t="shared" si="65"/>
        <v>0</v>
      </c>
      <c r="BP404" s="15">
        <f t="shared" si="65"/>
        <v>0</v>
      </c>
      <c r="BQ404" s="15">
        <f t="shared" si="65"/>
        <v>0</v>
      </c>
      <c r="BR404" s="15">
        <f t="shared" si="64"/>
        <v>687700699</v>
      </c>
    </row>
    <row r="405" spans="1:70" ht="120" hidden="1" x14ac:dyDescent="0.25">
      <c r="A405" s="1">
        <v>399</v>
      </c>
      <c r="B405" s="110" t="s">
        <v>1307</v>
      </c>
      <c r="C405" s="7">
        <v>45</v>
      </c>
      <c r="D405" s="8" t="s">
        <v>548</v>
      </c>
      <c r="E405" s="9" t="s">
        <v>549</v>
      </c>
      <c r="F405" s="8" t="s">
        <v>550</v>
      </c>
      <c r="G405" s="7">
        <v>1000</v>
      </c>
      <c r="H405" s="11" t="s">
        <v>551</v>
      </c>
      <c r="I405" s="11" t="s">
        <v>1429</v>
      </c>
      <c r="J405" s="11" t="s">
        <v>1429</v>
      </c>
      <c r="K405" s="11"/>
      <c r="L405" s="23">
        <v>0.80500000000000005</v>
      </c>
      <c r="M405" s="23">
        <v>0.85499999999999998</v>
      </c>
      <c r="N405" s="23"/>
      <c r="O405" s="19">
        <v>417</v>
      </c>
      <c r="P405" s="13" t="s">
        <v>1434</v>
      </c>
      <c r="Q405" s="11" t="s">
        <v>1435</v>
      </c>
      <c r="R405" s="11" t="s">
        <v>1435</v>
      </c>
      <c r="S405" s="14">
        <v>0</v>
      </c>
      <c r="T405" s="14">
        <v>116</v>
      </c>
      <c r="U405" s="14"/>
      <c r="V405" s="8" t="s">
        <v>59</v>
      </c>
      <c r="W405" s="39"/>
      <c r="X405" s="15"/>
      <c r="Y405" s="15"/>
      <c r="Z405" s="15"/>
      <c r="AA405" s="15"/>
      <c r="AB405" s="15"/>
      <c r="AC405" s="15"/>
      <c r="AD405" s="15">
        <f t="shared" si="58"/>
        <v>0</v>
      </c>
      <c r="AE405" s="15">
        <v>40000000</v>
      </c>
      <c r="AF405" s="15"/>
      <c r="AG405" s="15"/>
      <c r="AH405" s="15"/>
      <c r="AI405" s="15"/>
      <c r="AJ405" s="15"/>
      <c r="AK405" s="15"/>
      <c r="AL405" s="15">
        <f t="shared" si="59"/>
        <v>40000000</v>
      </c>
      <c r="AM405" s="15">
        <v>325542700</v>
      </c>
      <c r="AN405" s="15"/>
      <c r="AO405" s="15"/>
      <c r="AP405" s="15"/>
      <c r="AQ405" s="15"/>
      <c r="AR405" s="15"/>
      <c r="AS405" s="15"/>
      <c r="AT405" s="15">
        <f t="shared" si="60"/>
        <v>325542700</v>
      </c>
      <c r="AU405" s="15">
        <v>40000000</v>
      </c>
      <c r="AV405" s="15"/>
      <c r="AW405" s="15"/>
      <c r="AX405" s="15"/>
      <c r="AY405" s="15"/>
      <c r="AZ405" s="15"/>
      <c r="BA405" s="15"/>
      <c r="BB405" s="15">
        <f t="shared" si="61"/>
        <v>40000000</v>
      </c>
      <c r="BC405" s="15"/>
      <c r="BD405" s="15"/>
      <c r="BE405" s="15"/>
      <c r="BF405" s="15"/>
      <c r="BG405" s="15"/>
      <c r="BH405" s="15"/>
      <c r="BI405" s="15"/>
      <c r="BJ405" s="15">
        <f t="shared" si="62"/>
        <v>0</v>
      </c>
      <c r="BK405" s="15">
        <f t="shared" si="65"/>
        <v>405542700</v>
      </c>
      <c r="BL405" s="15">
        <f t="shared" si="65"/>
        <v>0</v>
      </c>
      <c r="BM405" s="15">
        <f t="shared" si="65"/>
        <v>0</v>
      </c>
      <c r="BN405" s="15">
        <f t="shared" si="65"/>
        <v>0</v>
      </c>
      <c r="BO405" s="15">
        <f t="shared" si="65"/>
        <v>0</v>
      </c>
      <c r="BP405" s="15">
        <f t="shared" si="65"/>
        <v>0</v>
      </c>
      <c r="BQ405" s="15">
        <f t="shared" si="65"/>
        <v>0</v>
      </c>
      <c r="BR405" s="15">
        <f t="shared" si="64"/>
        <v>405542700</v>
      </c>
    </row>
    <row r="406" spans="1:70" ht="120" hidden="1" x14ac:dyDescent="0.25">
      <c r="A406" s="1">
        <v>400</v>
      </c>
      <c r="B406" s="110" t="s">
        <v>1307</v>
      </c>
      <c r="C406" s="7" t="s">
        <v>47</v>
      </c>
      <c r="D406" s="8" t="s">
        <v>48</v>
      </c>
      <c r="E406" s="9" t="s">
        <v>62</v>
      </c>
      <c r="F406" s="8" t="s">
        <v>63</v>
      </c>
      <c r="G406" s="7">
        <v>1500</v>
      </c>
      <c r="H406" s="11" t="s">
        <v>51</v>
      </c>
      <c r="I406" s="11" t="s">
        <v>1429</v>
      </c>
      <c r="J406" s="11" t="s">
        <v>1429</v>
      </c>
      <c r="K406" s="11"/>
      <c r="L406" s="23">
        <v>0.80500000000000005</v>
      </c>
      <c r="M406" s="23">
        <v>0.85499999999999998</v>
      </c>
      <c r="N406" s="23"/>
      <c r="O406" s="19">
        <v>418</v>
      </c>
      <c r="P406" s="13" t="s">
        <v>1436</v>
      </c>
      <c r="Q406" s="11" t="s">
        <v>1437</v>
      </c>
      <c r="R406" s="11" t="s">
        <v>1437</v>
      </c>
      <c r="S406" s="14">
        <v>117</v>
      </c>
      <c r="T406" s="14">
        <v>117</v>
      </c>
      <c r="U406" s="14"/>
      <c r="V406" s="8" t="s">
        <v>59</v>
      </c>
      <c r="W406" s="39">
        <v>75304333</v>
      </c>
      <c r="X406" s="15"/>
      <c r="Y406" s="15"/>
      <c r="Z406" s="15"/>
      <c r="AA406" s="15"/>
      <c r="AB406" s="15"/>
      <c r="AC406" s="15"/>
      <c r="AD406" s="15">
        <f t="shared" si="58"/>
        <v>75304333</v>
      </c>
      <c r="AE406" s="15">
        <v>40000000</v>
      </c>
      <c r="AF406" s="15"/>
      <c r="AG406" s="15"/>
      <c r="AH406" s="15"/>
      <c r="AI406" s="15"/>
      <c r="AJ406" s="15"/>
      <c r="AK406" s="15"/>
      <c r="AL406" s="15">
        <f t="shared" si="59"/>
        <v>40000000</v>
      </c>
      <c r="AM406" s="15">
        <v>325542700</v>
      </c>
      <c r="AN406" s="15"/>
      <c r="AO406" s="15"/>
      <c r="AP406" s="15"/>
      <c r="AQ406" s="15"/>
      <c r="AR406" s="15"/>
      <c r="AS406" s="15"/>
      <c r="AT406" s="15">
        <f t="shared" si="60"/>
        <v>325542700</v>
      </c>
      <c r="AU406" s="15">
        <v>80000000</v>
      </c>
      <c r="AV406" s="15"/>
      <c r="AW406" s="15"/>
      <c r="AX406" s="15"/>
      <c r="AY406" s="15"/>
      <c r="AZ406" s="15"/>
      <c r="BA406" s="15"/>
      <c r="BB406" s="15">
        <f t="shared" si="61"/>
        <v>80000000</v>
      </c>
      <c r="BC406" s="15">
        <v>50000000</v>
      </c>
      <c r="BD406" s="15"/>
      <c r="BE406" s="15"/>
      <c r="BF406" s="15"/>
      <c r="BG406" s="15"/>
      <c r="BH406" s="15"/>
      <c r="BI406" s="15"/>
      <c r="BJ406" s="15">
        <f t="shared" si="62"/>
        <v>50000000</v>
      </c>
      <c r="BK406" s="15">
        <f t="shared" si="65"/>
        <v>570847033</v>
      </c>
      <c r="BL406" s="15">
        <f t="shared" si="65"/>
        <v>0</v>
      </c>
      <c r="BM406" s="15">
        <f t="shared" si="65"/>
        <v>0</v>
      </c>
      <c r="BN406" s="15">
        <f t="shared" si="65"/>
        <v>0</v>
      </c>
      <c r="BO406" s="15">
        <f t="shared" si="65"/>
        <v>0</v>
      </c>
      <c r="BP406" s="15">
        <f t="shared" si="65"/>
        <v>0</v>
      </c>
      <c r="BQ406" s="15">
        <f t="shared" si="65"/>
        <v>0</v>
      </c>
      <c r="BR406" s="15">
        <f t="shared" si="64"/>
        <v>570847033</v>
      </c>
    </row>
    <row r="407" spans="1:70" ht="120" hidden="1" x14ac:dyDescent="0.25">
      <c r="A407" s="1">
        <v>401</v>
      </c>
      <c r="B407" s="110" t="s">
        <v>1307</v>
      </c>
      <c r="C407" s="7" t="s">
        <v>47</v>
      </c>
      <c r="D407" s="8" t="s">
        <v>48</v>
      </c>
      <c r="E407" s="9" t="s">
        <v>62</v>
      </c>
      <c r="F407" s="8" t="s">
        <v>63</v>
      </c>
      <c r="G407" s="7">
        <v>1500</v>
      </c>
      <c r="H407" s="11" t="s">
        <v>51</v>
      </c>
      <c r="I407" s="11" t="s">
        <v>1429</v>
      </c>
      <c r="J407" s="11" t="s">
        <v>1429</v>
      </c>
      <c r="K407" s="11"/>
      <c r="L407" s="23">
        <v>0.80500000000000005</v>
      </c>
      <c r="M407" s="23">
        <v>0.85499999999999998</v>
      </c>
      <c r="N407" s="23"/>
      <c r="O407" s="19">
        <v>419</v>
      </c>
      <c r="P407" s="13" t="s">
        <v>1438</v>
      </c>
      <c r="Q407" s="11" t="s">
        <v>1439</v>
      </c>
      <c r="R407" s="11" t="s">
        <v>1439</v>
      </c>
      <c r="S407" s="14">
        <v>116</v>
      </c>
      <c r="T407" s="14">
        <v>116</v>
      </c>
      <c r="U407" s="14"/>
      <c r="V407" s="8" t="s">
        <v>59</v>
      </c>
      <c r="W407" s="39">
        <v>35192000</v>
      </c>
      <c r="X407" s="15"/>
      <c r="Y407" s="15"/>
      <c r="Z407" s="15"/>
      <c r="AA407" s="15"/>
      <c r="AB407" s="15"/>
      <c r="AC407" s="15"/>
      <c r="AD407" s="15">
        <f t="shared" si="58"/>
        <v>35192000</v>
      </c>
      <c r="AE407" s="15">
        <v>20000000</v>
      </c>
      <c r="AF407" s="15"/>
      <c r="AG407" s="15"/>
      <c r="AH407" s="15"/>
      <c r="AI407" s="15"/>
      <c r="AJ407" s="15"/>
      <c r="AK407" s="15"/>
      <c r="AL407" s="15">
        <f t="shared" si="59"/>
        <v>20000000</v>
      </c>
      <c r="AM407" s="15">
        <v>325542700</v>
      </c>
      <c r="AN407" s="15"/>
      <c r="AO407" s="15"/>
      <c r="AP407" s="15"/>
      <c r="AQ407" s="15"/>
      <c r="AR407" s="15"/>
      <c r="AS407" s="15"/>
      <c r="AT407" s="15">
        <f t="shared" si="60"/>
        <v>325542700</v>
      </c>
      <c r="AU407" s="15">
        <v>30000000</v>
      </c>
      <c r="AV407" s="15"/>
      <c r="AW407" s="15"/>
      <c r="AX407" s="15"/>
      <c r="AY407" s="15"/>
      <c r="AZ407" s="15"/>
      <c r="BA407" s="15"/>
      <c r="BB407" s="15">
        <f t="shared" si="61"/>
        <v>30000000</v>
      </c>
      <c r="BC407" s="15">
        <v>25000000</v>
      </c>
      <c r="BD407" s="15"/>
      <c r="BE407" s="15"/>
      <c r="BF407" s="15"/>
      <c r="BG407" s="15"/>
      <c r="BH407" s="15"/>
      <c r="BI407" s="15"/>
      <c r="BJ407" s="15">
        <f t="shared" si="62"/>
        <v>25000000</v>
      </c>
      <c r="BK407" s="15">
        <f t="shared" si="65"/>
        <v>435734700</v>
      </c>
      <c r="BL407" s="15">
        <f t="shared" si="65"/>
        <v>0</v>
      </c>
      <c r="BM407" s="15">
        <f t="shared" si="65"/>
        <v>0</v>
      </c>
      <c r="BN407" s="15">
        <f t="shared" si="65"/>
        <v>0</v>
      </c>
      <c r="BO407" s="15">
        <f t="shared" si="65"/>
        <v>0</v>
      </c>
      <c r="BP407" s="15">
        <f t="shared" si="65"/>
        <v>0</v>
      </c>
      <c r="BQ407" s="15">
        <f t="shared" si="65"/>
        <v>0</v>
      </c>
      <c r="BR407" s="15">
        <f t="shared" si="64"/>
        <v>435734700</v>
      </c>
    </row>
    <row r="408" spans="1:70" ht="120" hidden="1" x14ac:dyDescent="0.25">
      <c r="A408" s="1">
        <v>402</v>
      </c>
      <c r="B408" s="110" t="s">
        <v>1307</v>
      </c>
      <c r="C408" s="7">
        <v>45</v>
      </c>
      <c r="D408" s="8" t="s">
        <v>548</v>
      </c>
      <c r="E408" s="9" t="s">
        <v>549</v>
      </c>
      <c r="F408" s="8" t="s">
        <v>550</v>
      </c>
      <c r="G408" s="7">
        <v>1000</v>
      </c>
      <c r="H408" s="11" t="s">
        <v>551</v>
      </c>
      <c r="I408" s="11" t="s">
        <v>1429</v>
      </c>
      <c r="J408" s="11" t="s">
        <v>1429</v>
      </c>
      <c r="K408" s="11"/>
      <c r="L408" s="23">
        <v>0.80500000000000005</v>
      </c>
      <c r="M408" s="23">
        <v>0.85499999999999998</v>
      </c>
      <c r="N408" s="23"/>
      <c r="O408" s="19">
        <v>420</v>
      </c>
      <c r="P408" s="13" t="s">
        <v>1440</v>
      </c>
      <c r="Q408" s="8" t="s">
        <v>1441</v>
      </c>
      <c r="R408" s="8" t="s">
        <v>1441</v>
      </c>
      <c r="S408" s="20">
        <v>0</v>
      </c>
      <c r="T408" s="20">
        <v>0.4</v>
      </c>
      <c r="U408" s="20"/>
      <c r="V408" s="8" t="s">
        <v>525</v>
      </c>
      <c r="W408" s="39">
        <v>199812325</v>
      </c>
      <c r="X408" s="15"/>
      <c r="Y408" s="15"/>
      <c r="Z408" s="15"/>
      <c r="AA408" s="15"/>
      <c r="AB408" s="15"/>
      <c r="AC408" s="15"/>
      <c r="AD408" s="15">
        <f t="shared" si="58"/>
        <v>199812325</v>
      </c>
      <c r="AE408" s="15">
        <v>600000000</v>
      </c>
      <c r="AF408" s="15"/>
      <c r="AG408" s="15"/>
      <c r="AH408" s="15"/>
      <c r="AI408" s="15"/>
      <c r="AJ408" s="15"/>
      <c r="AK408" s="15">
        <v>100000000</v>
      </c>
      <c r="AL408" s="15">
        <f t="shared" si="59"/>
        <v>700000000</v>
      </c>
      <c r="AM408" s="15">
        <v>325542700</v>
      </c>
      <c r="AN408" s="15"/>
      <c r="AO408" s="15"/>
      <c r="AP408" s="15"/>
      <c r="AQ408" s="15"/>
      <c r="AR408" s="15"/>
      <c r="AS408" s="15">
        <v>100000000</v>
      </c>
      <c r="AT408" s="15">
        <f t="shared" si="60"/>
        <v>425542700</v>
      </c>
      <c r="AU408" s="15">
        <v>800000000</v>
      </c>
      <c r="AV408" s="15"/>
      <c r="AW408" s="15"/>
      <c r="AX408" s="15"/>
      <c r="AY408" s="15"/>
      <c r="AZ408" s="15"/>
      <c r="BA408" s="15">
        <v>100000000</v>
      </c>
      <c r="BB408" s="15">
        <f t="shared" si="61"/>
        <v>900000000</v>
      </c>
      <c r="BC408" s="15">
        <v>700000000</v>
      </c>
      <c r="BD408" s="15">
        <v>370898908</v>
      </c>
      <c r="BE408" s="15"/>
      <c r="BF408" s="15"/>
      <c r="BG408" s="15"/>
      <c r="BH408" s="15"/>
      <c r="BI408" s="15"/>
      <c r="BJ408" s="15">
        <f t="shared" si="62"/>
        <v>1070898908</v>
      </c>
      <c r="BK408" s="15">
        <f t="shared" si="65"/>
        <v>2625355025</v>
      </c>
      <c r="BL408" s="15">
        <f t="shared" si="65"/>
        <v>370898908</v>
      </c>
      <c r="BM408" s="15">
        <f t="shared" si="65"/>
        <v>0</v>
      </c>
      <c r="BN408" s="15">
        <f t="shared" si="65"/>
        <v>0</v>
      </c>
      <c r="BO408" s="15">
        <f t="shared" si="65"/>
        <v>0</v>
      </c>
      <c r="BP408" s="15">
        <f t="shared" si="65"/>
        <v>0</v>
      </c>
      <c r="BQ408" s="15">
        <f t="shared" si="65"/>
        <v>300000000</v>
      </c>
      <c r="BR408" s="15">
        <f t="shared" si="64"/>
        <v>3296253933</v>
      </c>
    </row>
    <row r="409" spans="1:70" ht="150" hidden="1" x14ac:dyDescent="0.25">
      <c r="A409" s="1">
        <v>403</v>
      </c>
      <c r="B409" s="110" t="s">
        <v>1307</v>
      </c>
      <c r="C409" s="7">
        <v>45</v>
      </c>
      <c r="D409" s="8" t="s">
        <v>548</v>
      </c>
      <c r="E409" s="9" t="s">
        <v>549</v>
      </c>
      <c r="F409" s="8" t="s">
        <v>550</v>
      </c>
      <c r="G409" s="7">
        <v>1000</v>
      </c>
      <c r="H409" s="11" t="s">
        <v>551</v>
      </c>
      <c r="I409" s="11" t="s">
        <v>1429</v>
      </c>
      <c r="J409" s="11" t="s">
        <v>1429</v>
      </c>
      <c r="K409" s="11"/>
      <c r="L409" s="23">
        <v>0.80500000000000005</v>
      </c>
      <c r="M409" s="23">
        <v>0.85499999999999998</v>
      </c>
      <c r="N409" s="23"/>
      <c r="O409" s="19">
        <v>421</v>
      </c>
      <c r="P409" s="13" t="s">
        <v>1442</v>
      </c>
      <c r="Q409" s="11" t="s">
        <v>1443</v>
      </c>
      <c r="R409" s="11" t="s">
        <v>1443</v>
      </c>
      <c r="S409" s="14">
        <v>0</v>
      </c>
      <c r="T409" s="20">
        <v>1</v>
      </c>
      <c r="U409" s="20"/>
      <c r="V409" s="8" t="s">
        <v>525</v>
      </c>
      <c r="W409" s="39"/>
      <c r="X409" s="15"/>
      <c r="Y409" s="15"/>
      <c r="Z409" s="15"/>
      <c r="AA409" s="15"/>
      <c r="AB409" s="15"/>
      <c r="AC409" s="15"/>
      <c r="AD409" s="15">
        <f t="shared" si="58"/>
        <v>0</v>
      </c>
      <c r="AE409" s="15"/>
      <c r="AF409" s="15">
        <v>30000000</v>
      </c>
      <c r="AG409" s="15"/>
      <c r="AH409" s="15"/>
      <c r="AI409" s="15"/>
      <c r="AJ409" s="15"/>
      <c r="AK409" s="15"/>
      <c r="AL409" s="15">
        <f t="shared" si="59"/>
        <v>30000000</v>
      </c>
      <c r="AM409" s="15">
        <v>325542700</v>
      </c>
      <c r="AN409" s="15">
        <v>250000000</v>
      </c>
      <c r="AO409" s="15"/>
      <c r="AP409" s="15"/>
      <c r="AQ409" s="15"/>
      <c r="AR409" s="15"/>
      <c r="AS409" s="15"/>
      <c r="AT409" s="15">
        <f t="shared" si="60"/>
        <v>575542700</v>
      </c>
      <c r="AU409" s="15"/>
      <c r="AV409" s="15">
        <v>280000000</v>
      </c>
      <c r="AW409" s="15"/>
      <c r="AX409" s="15"/>
      <c r="AY409" s="15"/>
      <c r="AZ409" s="15"/>
      <c r="BA409" s="15"/>
      <c r="BB409" s="15">
        <f t="shared" si="61"/>
        <v>280000000</v>
      </c>
      <c r="BC409" s="15"/>
      <c r="BD409" s="15">
        <v>300000000</v>
      </c>
      <c r="BE409" s="15"/>
      <c r="BF409" s="15"/>
      <c r="BG409" s="15"/>
      <c r="BH409" s="15"/>
      <c r="BI409" s="15"/>
      <c r="BJ409" s="15">
        <f t="shared" si="62"/>
        <v>300000000</v>
      </c>
      <c r="BK409" s="15">
        <f t="shared" si="65"/>
        <v>325542700</v>
      </c>
      <c r="BL409" s="15">
        <f t="shared" si="65"/>
        <v>860000000</v>
      </c>
      <c r="BM409" s="15">
        <f t="shared" si="65"/>
        <v>0</v>
      </c>
      <c r="BN409" s="15">
        <f t="shared" si="65"/>
        <v>0</v>
      </c>
      <c r="BO409" s="15">
        <f t="shared" si="65"/>
        <v>0</v>
      </c>
      <c r="BP409" s="15">
        <f t="shared" si="65"/>
        <v>0</v>
      </c>
      <c r="BQ409" s="15">
        <f t="shared" si="65"/>
        <v>0</v>
      </c>
      <c r="BR409" s="15">
        <f t="shared" si="64"/>
        <v>1185542700</v>
      </c>
    </row>
    <row r="410" spans="1:70" ht="120" hidden="1" x14ac:dyDescent="0.25">
      <c r="A410" s="1">
        <v>404</v>
      </c>
      <c r="B410" s="110" t="s">
        <v>1307</v>
      </c>
      <c r="C410" s="7">
        <v>45</v>
      </c>
      <c r="D410" s="8" t="s">
        <v>548</v>
      </c>
      <c r="E410" s="9" t="s">
        <v>549</v>
      </c>
      <c r="F410" s="8" t="s">
        <v>550</v>
      </c>
      <c r="G410" s="7">
        <v>1000</v>
      </c>
      <c r="H410" s="11" t="s">
        <v>551</v>
      </c>
      <c r="I410" s="11" t="s">
        <v>1429</v>
      </c>
      <c r="J410" s="11" t="s">
        <v>1429</v>
      </c>
      <c r="K410" s="11"/>
      <c r="L410" s="23">
        <v>0.80500000000000005</v>
      </c>
      <c r="M410" s="23">
        <v>0.85499999999999998</v>
      </c>
      <c r="N410" s="23"/>
      <c r="O410" s="19">
        <v>422</v>
      </c>
      <c r="P410" s="13" t="s">
        <v>1444</v>
      </c>
      <c r="Q410" s="11" t="s">
        <v>1445</v>
      </c>
      <c r="R410" s="11" t="s">
        <v>1445</v>
      </c>
      <c r="S410" s="14">
        <v>1</v>
      </c>
      <c r="T410" s="14">
        <v>1</v>
      </c>
      <c r="U410" s="14"/>
      <c r="V410" s="8" t="s">
        <v>1294</v>
      </c>
      <c r="W410" s="39"/>
      <c r="X410" s="15"/>
      <c r="Y410" s="15"/>
      <c r="Z410" s="15"/>
      <c r="AA410" s="15"/>
      <c r="AB410" s="15"/>
      <c r="AC410" s="15"/>
      <c r="AD410" s="15">
        <f t="shared" si="58"/>
        <v>0</v>
      </c>
      <c r="AE410" s="15"/>
      <c r="AF410" s="15"/>
      <c r="AG410" s="15"/>
      <c r="AH410" s="15"/>
      <c r="AI410" s="15"/>
      <c r="AJ410" s="15"/>
      <c r="AK410" s="15"/>
      <c r="AL410" s="15">
        <f t="shared" si="59"/>
        <v>0</v>
      </c>
      <c r="AM410" s="15">
        <v>325542700</v>
      </c>
      <c r="AN410" s="15"/>
      <c r="AO410" s="15"/>
      <c r="AP410" s="15"/>
      <c r="AQ410" s="15"/>
      <c r="AR410" s="15"/>
      <c r="AS410" s="15"/>
      <c r="AT410" s="15">
        <f t="shared" si="60"/>
        <v>325542700</v>
      </c>
      <c r="AU410" s="15">
        <v>100000000</v>
      </c>
      <c r="AV410" s="15"/>
      <c r="AW410" s="15"/>
      <c r="AX410" s="15"/>
      <c r="AY410" s="15"/>
      <c r="AZ410" s="15"/>
      <c r="BA410" s="15"/>
      <c r="BB410" s="15">
        <f t="shared" si="61"/>
        <v>100000000</v>
      </c>
      <c r="BC410" s="15">
        <v>100000000</v>
      </c>
      <c r="BD410" s="15"/>
      <c r="BE410" s="15"/>
      <c r="BF410" s="15"/>
      <c r="BG410" s="15"/>
      <c r="BH410" s="15"/>
      <c r="BI410" s="15"/>
      <c r="BJ410" s="15">
        <f t="shared" si="62"/>
        <v>100000000</v>
      </c>
      <c r="BK410" s="15">
        <f t="shared" si="65"/>
        <v>525542700</v>
      </c>
      <c r="BL410" s="15">
        <f t="shared" si="65"/>
        <v>0</v>
      </c>
      <c r="BM410" s="15">
        <f t="shared" si="65"/>
        <v>0</v>
      </c>
      <c r="BN410" s="15">
        <f t="shared" si="65"/>
        <v>0</v>
      </c>
      <c r="BO410" s="15">
        <f t="shared" si="65"/>
        <v>0</v>
      </c>
      <c r="BP410" s="15">
        <f t="shared" si="65"/>
        <v>0</v>
      </c>
      <c r="BQ410" s="15">
        <f t="shared" si="65"/>
        <v>0</v>
      </c>
      <c r="BR410" s="15">
        <f t="shared" si="64"/>
        <v>525542700</v>
      </c>
    </row>
    <row r="411" spans="1:70" ht="120" hidden="1" x14ac:dyDescent="0.25">
      <c r="A411" s="1">
        <v>405</v>
      </c>
      <c r="B411" s="110" t="s">
        <v>1307</v>
      </c>
      <c r="C411" s="7" t="s">
        <v>29</v>
      </c>
      <c r="D411" s="8" t="s">
        <v>30</v>
      </c>
      <c r="E411" s="9" t="s">
        <v>31</v>
      </c>
      <c r="F411" s="8" t="s">
        <v>32</v>
      </c>
      <c r="G411" s="10" t="s">
        <v>33</v>
      </c>
      <c r="H411" s="11" t="s">
        <v>34</v>
      </c>
      <c r="I411" s="11" t="s">
        <v>1429</v>
      </c>
      <c r="J411" s="11" t="s">
        <v>1429</v>
      </c>
      <c r="K411" s="11"/>
      <c r="L411" s="23">
        <v>0.80500000000000005</v>
      </c>
      <c r="M411" s="132"/>
      <c r="N411" s="132" t="s">
        <v>3984</v>
      </c>
      <c r="O411" s="127">
        <v>423</v>
      </c>
      <c r="P411" s="13" t="s">
        <v>1446</v>
      </c>
      <c r="Q411" s="11" t="s">
        <v>1447</v>
      </c>
      <c r="R411" s="11" t="s">
        <v>1447</v>
      </c>
      <c r="S411" s="14">
        <v>0</v>
      </c>
      <c r="T411" s="134"/>
      <c r="U411" s="14"/>
      <c r="V411" s="8" t="s">
        <v>38</v>
      </c>
      <c r="W411" s="39">
        <v>79000000</v>
      </c>
      <c r="X411" s="15"/>
      <c r="Y411" s="15"/>
      <c r="Z411" s="15"/>
      <c r="AA411" s="15"/>
      <c r="AB411" s="15"/>
      <c r="AC411" s="15"/>
      <c r="AD411" s="15">
        <f t="shared" si="58"/>
        <v>79000000</v>
      </c>
      <c r="AE411" s="15">
        <v>148000000</v>
      </c>
      <c r="AF411" s="15"/>
      <c r="AG411" s="15"/>
      <c r="AH411" s="15"/>
      <c r="AI411" s="15"/>
      <c r="AJ411" s="15"/>
      <c r="AK411" s="15"/>
      <c r="AL411" s="15">
        <f t="shared" si="59"/>
        <v>148000000</v>
      </c>
      <c r="AM411" s="16">
        <v>325542700</v>
      </c>
      <c r="AN411" s="15"/>
      <c r="AO411" s="15"/>
      <c r="AP411" s="15"/>
      <c r="AQ411" s="15"/>
      <c r="AR411" s="15"/>
      <c r="AS411" s="15"/>
      <c r="AT411" s="15">
        <f t="shared" si="60"/>
        <v>325542700</v>
      </c>
      <c r="AU411" s="17">
        <v>475705600</v>
      </c>
      <c r="AV411" s="15"/>
      <c r="AW411" s="15"/>
      <c r="AX411" s="15"/>
      <c r="AY411" s="15"/>
      <c r="AZ411" s="15"/>
      <c r="BA411" s="15"/>
      <c r="BB411" s="15">
        <f t="shared" si="61"/>
        <v>475705600</v>
      </c>
      <c r="BC411" s="16">
        <f>475705600+92134400</f>
        <v>567840000</v>
      </c>
      <c r="BD411" s="16"/>
      <c r="BE411" s="16"/>
      <c r="BF411" s="16"/>
      <c r="BG411" s="16"/>
      <c r="BH411" s="16"/>
      <c r="BI411" s="16"/>
      <c r="BJ411" s="15">
        <f t="shared" si="62"/>
        <v>567840000</v>
      </c>
      <c r="BK411" s="15">
        <f t="shared" si="65"/>
        <v>1596088300</v>
      </c>
      <c r="BL411" s="15">
        <f t="shared" si="65"/>
        <v>0</v>
      </c>
      <c r="BM411" s="15">
        <f t="shared" si="65"/>
        <v>0</v>
      </c>
      <c r="BN411" s="15">
        <f t="shared" si="65"/>
        <v>0</v>
      </c>
      <c r="BO411" s="15">
        <f t="shared" si="65"/>
        <v>0</v>
      </c>
      <c r="BP411" s="15">
        <f t="shared" si="65"/>
        <v>0</v>
      </c>
      <c r="BQ411" s="15">
        <f t="shared" si="65"/>
        <v>0</v>
      </c>
      <c r="BR411" s="15">
        <f t="shared" si="64"/>
        <v>1596088300</v>
      </c>
    </row>
    <row r="412" spans="1:70" ht="105" hidden="1" x14ac:dyDescent="0.25">
      <c r="A412" s="1">
        <v>406</v>
      </c>
      <c r="B412" s="110" t="s">
        <v>1307</v>
      </c>
      <c r="C412" s="7">
        <v>45</v>
      </c>
      <c r="D412" s="8" t="s">
        <v>548</v>
      </c>
      <c r="E412" s="9" t="s">
        <v>557</v>
      </c>
      <c r="F412" s="8" t="s">
        <v>558</v>
      </c>
      <c r="G412" s="7">
        <v>1000</v>
      </c>
      <c r="H412" s="11" t="s">
        <v>551</v>
      </c>
      <c r="I412" s="11" t="s">
        <v>1448</v>
      </c>
      <c r="J412" s="11" t="s">
        <v>1448</v>
      </c>
      <c r="K412" s="11"/>
      <c r="L412" s="23">
        <v>0.77</v>
      </c>
      <c r="M412" s="23">
        <v>0.9</v>
      </c>
      <c r="N412" s="23"/>
      <c r="O412" s="19">
        <v>424</v>
      </c>
      <c r="P412" s="13" t="s">
        <v>1449</v>
      </c>
      <c r="Q412" s="11" t="s">
        <v>1450</v>
      </c>
      <c r="R412" s="11" t="s">
        <v>1450</v>
      </c>
      <c r="S412" s="14">
        <v>2000</v>
      </c>
      <c r="T412" s="14" t="s">
        <v>1451</v>
      </c>
      <c r="U412" s="14"/>
      <c r="V412" s="8" t="s">
        <v>1452</v>
      </c>
      <c r="W412" s="39">
        <v>2468000000</v>
      </c>
      <c r="X412" s="15"/>
      <c r="Y412" s="15"/>
      <c r="Z412" s="15"/>
      <c r="AA412" s="15"/>
      <c r="AB412" s="15"/>
      <c r="AC412" s="15"/>
      <c r="AD412" s="15">
        <f t="shared" si="58"/>
        <v>2468000000</v>
      </c>
      <c r="AE412" s="15">
        <v>100000000</v>
      </c>
      <c r="AF412" s="15"/>
      <c r="AG412" s="15"/>
      <c r="AH412" s="15"/>
      <c r="AI412" s="15"/>
      <c r="AJ412" s="15"/>
      <c r="AK412" s="15"/>
      <c r="AL412" s="15">
        <f t="shared" si="59"/>
        <v>100000000</v>
      </c>
      <c r="AM412" s="15">
        <v>325542700</v>
      </c>
      <c r="AN412" s="15"/>
      <c r="AO412" s="15"/>
      <c r="AP412" s="15"/>
      <c r="AQ412" s="15"/>
      <c r="AR412" s="15"/>
      <c r="AS412" s="15"/>
      <c r="AT412" s="15">
        <f t="shared" si="60"/>
        <v>325542700</v>
      </c>
      <c r="AU412" s="15">
        <v>100000000</v>
      </c>
      <c r="AV412" s="15"/>
      <c r="AW412" s="15"/>
      <c r="AX412" s="15"/>
      <c r="AY412" s="15"/>
      <c r="AZ412" s="15"/>
      <c r="BA412" s="15"/>
      <c r="BB412" s="15">
        <f t="shared" si="61"/>
        <v>100000000</v>
      </c>
      <c r="BC412" s="15">
        <v>100000000</v>
      </c>
      <c r="BD412" s="15"/>
      <c r="BE412" s="15"/>
      <c r="BF412" s="15"/>
      <c r="BG412" s="15"/>
      <c r="BH412" s="15"/>
      <c r="BI412" s="15"/>
      <c r="BJ412" s="15">
        <f t="shared" si="62"/>
        <v>100000000</v>
      </c>
      <c r="BK412" s="15">
        <f t="shared" si="65"/>
        <v>3093542700</v>
      </c>
      <c r="BL412" s="15">
        <f t="shared" si="65"/>
        <v>0</v>
      </c>
      <c r="BM412" s="15">
        <f t="shared" si="65"/>
        <v>0</v>
      </c>
      <c r="BN412" s="15">
        <f t="shared" si="65"/>
        <v>0</v>
      </c>
      <c r="BO412" s="15">
        <f t="shared" si="65"/>
        <v>0</v>
      </c>
      <c r="BP412" s="15">
        <f t="shared" si="65"/>
        <v>0</v>
      </c>
      <c r="BQ412" s="15">
        <f t="shared" si="65"/>
        <v>0</v>
      </c>
      <c r="BR412" s="15">
        <f t="shared" si="64"/>
        <v>3093542700</v>
      </c>
    </row>
    <row r="413" spans="1:70" ht="120" hidden="1" x14ac:dyDescent="0.25">
      <c r="A413" s="1">
        <v>407</v>
      </c>
      <c r="B413" s="110" t="s">
        <v>1307</v>
      </c>
      <c r="C413" s="7">
        <v>45</v>
      </c>
      <c r="D413" s="8" t="s">
        <v>548</v>
      </c>
      <c r="E413" s="9" t="s">
        <v>557</v>
      </c>
      <c r="F413" s="8" t="s">
        <v>558</v>
      </c>
      <c r="G413" s="7">
        <v>1000</v>
      </c>
      <c r="H413" s="11" t="s">
        <v>551</v>
      </c>
      <c r="I413" s="11" t="s">
        <v>1448</v>
      </c>
      <c r="J413" s="11" t="s">
        <v>1448</v>
      </c>
      <c r="K413" s="11"/>
      <c r="L413" s="23">
        <v>0.77</v>
      </c>
      <c r="M413" s="23">
        <v>0.9</v>
      </c>
      <c r="N413" s="23"/>
      <c r="O413" s="19">
        <v>425</v>
      </c>
      <c r="P413" s="13" t="s">
        <v>1453</v>
      </c>
      <c r="Q413" s="11" t="s">
        <v>1454</v>
      </c>
      <c r="R413" s="11" t="s">
        <v>1454</v>
      </c>
      <c r="S413" s="14">
        <v>1</v>
      </c>
      <c r="T413" s="14">
        <v>3</v>
      </c>
      <c r="U413" s="14"/>
      <c r="V413" s="8" t="s">
        <v>1452</v>
      </c>
      <c r="W413" s="39"/>
      <c r="X413" s="15"/>
      <c r="Y413" s="15"/>
      <c r="Z413" s="15"/>
      <c r="AA413" s="15"/>
      <c r="AB413" s="15"/>
      <c r="AC413" s="15"/>
      <c r="AD413" s="15">
        <f t="shared" si="58"/>
        <v>0</v>
      </c>
      <c r="AE413" s="15">
        <v>200000000</v>
      </c>
      <c r="AF413" s="15"/>
      <c r="AG413" s="15"/>
      <c r="AH413" s="15"/>
      <c r="AI413" s="15"/>
      <c r="AJ413" s="15"/>
      <c r="AK413" s="15"/>
      <c r="AL413" s="15">
        <f t="shared" si="59"/>
        <v>200000000</v>
      </c>
      <c r="AM413" s="15">
        <v>325542700</v>
      </c>
      <c r="AN413" s="15"/>
      <c r="AO413" s="15"/>
      <c r="AP413" s="15"/>
      <c r="AQ413" s="15"/>
      <c r="AR413" s="15"/>
      <c r="AS413" s="15"/>
      <c r="AT413" s="15">
        <f t="shared" si="60"/>
        <v>325542700</v>
      </c>
      <c r="AU413" s="15">
        <v>200000000</v>
      </c>
      <c r="AV413" s="15"/>
      <c r="AW413" s="15"/>
      <c r="AX413" s="15"/>
      <c r="AY413" s="15"/>
      <c r="AZ413" s="15"/>
      <c r="BA413" s="15"/>
      <c r="BB413" s="15">
        <f t="shared" si="61"/>
        <v>200000000</v>
      </c>
      <c r="BC413" s="15">
        <v>300000000</v>
      </c>
      <c r="BD413" s="15"/>
      <c r="BE413" s="15"/>
      <c r="BF413" s="15"/>
      <c r="BG413" s="15"/>
      <c r="BH413" s="15"/>
      <c r="BI413" s="15"/>
      <c r="BJ413" s="15">
        <f t="shared" si="62"/>
        <v>300000000</v>
      </c>
      <c r="BK413" s="15">
        <f t="shared" si="65"/>
        <v>1025542700</v>
      </c>
      <c r="BL413" s="15">
        <f t="shared" si="65"/>
        <v>0</v>
      </c>
      <c r="BM413" s="15">
        <f t="shared" si="65"/>
        <v>0</v>
      </c>
      <c r="BN413" s="15">
        <f t="shared" si="65"/>
        <v>0</v>
      </c>
      <c r="BO413" s="15">
        <f t="shared" si="65"/>
        <v>0</v>
      </c>
      <c r="BP413" s="15">
        <f t="shared" si="65"/>
        <v>0</v>
      </c>
      <c r="BQ413" s="15">
        <f t="shared" si="65"/>
        <v>0</v>
      </c>
      <c r="BR413" s="15">
        <f t="shared" si="64"/>
        <v>1025542700</v>
      </c>
    </row>
    <row r="414" spans="1:70" ht="105" hidden="1" x14ac:dyDescent="0.25">
      <c r="A414" s="1">
        <v>408</v>
      </c>
      <c r="B414" s="110" t="s">
        <v>1307</v>
      </c>
      <c r="C414" s="7">
        <v>45</v>
      </c>
      <c r="D414" s="8" t="s">
        <v>548</v>
      </c>
      <c r="E414" s="9" t="s">
        <v>557</v>
      </c>
      <c r="F414" s="8" t="s">
        <v>558</v>
      </c>
      <c r="G414" s="7">
        <v>1000</v>
      </c>
      <c r="H414" s="11" t="s">
        <v>551</v>
      </c>
      <c r="I414" s="11" t="s">
        <v>1448</v>
      </c>
      <c r="J414" s="11" t="s">
        <v>1448</v>
      </c>
      <c r="K414" s="11"/>
      <c r="L414" s="23">
        <v>0.77</v>
      </c>
      <c r="M414" s="23">
        <v>0.9</v>
      </c>
      <c r="N414" s="23"/>
      <c r="O414" s="19">
        <v>426</v>
      </c>
      <c r="P414" s="13" t="s">
        <v>1455</v>
      </c>
      <c r="Q414" s="11" t="s">
        <v>1456</v>
      </c>
      <c r="R414" s="11" t="s">
        <v>1456</v>
      </c>
      <c r="S414" s="14">
        <v>0</v>
      </c>
      <c r="T414" s="20">
        <v>1</v>
      </c>
      <c r="U414" s="20"/>
      <c r="V414" s="8" t="s">
        <v>1452</v>
      </c>
      <c r="W414" s="39"/>
      <c r="X414" s="15"/>
      <c r="Y414" s="15"/>
      <c r="Z414" s="15"/>
      <c r="AA414" s="15"/>
      <c r="AB414" s="15"/>
      <c r="AC414" s="15"/>
      <c r="AD414" s="15">
        <f t="shared" si="58"/>
        <v>0</v>
      </c>
      <c r="AE414" s="15">
        <v>100000000</v>
      </c>
      <c r="AF414" s="15"/>
      <c r="AG414" s="15"/>
      <c r="AH414" s="15"/>
      <c r="AI414" s="15"/>
      <c r="AJ414" s="15"/>
      <c r="AK414" s="15"/>
      <c r="AL414" s="15">
        <f t="shared" si="59"/>
        <v>100000000</v>
      </c>
      <c r="AM414" s="15">
        <v>325542700</v>
      </c>
      <c r="AN414" s="15"/>
      <c r="AO414" s="15"/>
      <c r="AP414" s="15"/>
      <c r="AQ414" s="15"/>
      <c r="AR414" s="15"/>
      <c r="AS414" s="15"/>
      <c r="AT414" s="15">
        <f t="shared" si="60"/>
        <v>325542700</v>
      </c>
      <c r="AU414" s="15">
        <v>100000000</v>
      </c>
      <c r="AV414" s="15"/>
      <c r="AW414" s="15"/>
      <c r="AX414" s="15"/>
      <c r="AY414" s="15"/>
      <c r="AZ414" s="15"/>
      <c r="BA414" s="15"/>
      <c r="BB414" s="15">
        <f t="shared" si="61"/>
        <v>100000000</v>
      </c>
      <c r="BC414" s="15">
        <v>100000000</v>
      </c>
      <c r="BD414" s="15"/>
      <c r="BE414" s="15"/>
      <c r="BF414" s="15"/>
      <c r="BG414" s="15"/>
      <c r="BH414" s="15"/>
      <c r="BI414" s="15"/>
      <c r="BJ414" s="15">
        <f t="shared" si="62"/>
        <v>100000000</v>
      </c>
      <c r="BK414" s="15">
        <f t="shared" si="65"/>
        <v>625542700</v>
      </c>
      <c r="BL414" s="15">
        <f t="shared" si="65"/>
        <v>0</v>
      </c>
      <c r="BM414" s="15">
        <f t="shared" si="65"/>
        <v>0</v>
      </c>
      <c r="BN414" s="15">
        <f t="shared" si="65"/>
        <v>0</v>
      </c>
      <c r="BO414" s="15">
        <f t="shared" si="65"/>
        <v>0</v>
      </c>
      <c r="BP414" s="15">
        <f t="shared" si="65"/>
        <v>0</v>
      </c>
      <c r="BQ414" s="15">
        <f t="shared" si="65"/>
        <v>0</v>
      </c>
      <c r="BR414" s="15">
        <f t="shared" si="64"/>
        <v>625542700</v>
      </c>
    </row>
    <row r="415" spans="1:70" ht="240" hidden="1" x14ac:dyDescent="0.25">
      <c r="A415" s="1">
        <v>409</v>
      </c>
      <c r="B415" s="110" t="s">
        <v>1307</v>
      </c>
      <c r="C415" s="7">
        <v>45</v>
      </c>
      <c r="D415" s="8" t="s">
        <v>548</v>
      </c>
      <c r="E415" s="9" t="s">
        <v>557</v>
      </c>
      <c r="F415" s="8" t="s">
        <v>558</v>
      </c>
      <c r="G415" s="7">
        <v>1000</v>
      </c>
      <c r="H415" s="11" t="s">
        <v>551</v>
      </c>
      <c r="I415" s="11" t="s">
        <v>1448</v>
      </c>
      <c r="J415" s="11" t="s">
        <v>1448</v>
      </c>
      <c r="K415" s="11"/>
      <c r="L415" s="23">
        <v>0.77</v>
      </c>
      <c r="M415" s="23">
        <v>0.9</v>
      </c>
      <c r="N415" s="23"/>
      <c r="O415" s="19">
        <v>427</v>
      </c>
      <c r="P415" s="13" t="s">
        <v>1457</v>
      </c>
      <c r="Q415" s="11" t="s">
        <v>1458</v>
      </c>
      <c r="R415" s="22" t="s">
        <v>1459</v>
      </c>
      <c r="S415" s="31">
        <v>620</v>
      </c>
      <c r="T415" s="31" t="s">
        <v>1460</v>
      </c>
      <c r="U415" s="31" t="s">
        <v>1461</v>
      </c>
      <c r="V415" s="8" t="s">
        <v>1452</v>
      </c>
      <c r="W415" s="39">
        <v>8000000000</v>
      </c>
      <c r="X415" s="15"/>
      <c r="Y415" s="15"/>
      <c r="Z415" s="15"/>
      <c r="AA415" s="15"/>
      <c r="AB415" s="15"/>
      <c r="AC415" s="15"/>
      <c r="AD415" s="15">
        <f t="shared" si="58"/>
        <v>8000000000</v>
      </c>
      <c r="AE415" s="15">
        <v>800000000</v>
      </c>
      <c r="AF415" s="15"/>
      <c r="AG415" s="15">
        <v>40000000000</v>
      </c>
      <c r="AH415" s="15"/>
      <c r="AI415" s="15"/>
      <c r="AJ415" s="15"/>
      <c r="AK415" s="15"/>
      <c r="AL415" s="15">
        <f t="shared" si="59"/>
        <v>40800000000</v>
      </c>
      <c r="AM415" s="38">
        <v>325542700</v>
      </c>
      <c r="AN415" s="15"/>
      <c r="AO415" s="15"/>
      <c r="AP415" s="15"/>
      <c r="AQ415" s="15"/>
      <c r="AR415" s="15"/>
      <c r="AS415" s="15"/>
      <c r="AT415" s="15">
        <f t="shared" si="60"/>
        <v>325542700</v>
      </c>
      <c r="AU415" s="38">
        <f>1400000000-700000000</f>
        <v>700000000</v>
      </c>
      <c r="AV415" s="15"/>
      <c r="AW415" s="15"/>
      <c r="AX415" s="15"/>
      <c r="AY415" s="15"/>
      <c r="AZ415" s="15"/>
      <c r="BA415" s="15"/>
      <c r="BB415" s="15">
        <f t="shared" si="61"/>
        <v>700000000</v>
      </c>
      <c r="BC415" s="15">
        <v>500000000</v>
      </c>
      <c r="BD415" s="15"/>
      <c r="BE415" s="15"/>
      <c r="BF415" s="15"/>
      <c r="BG415" s="15"/>
      <c r="BH415" s="15"/>
      <c r="BI415" s="15"/>
      <c r="BJ415" s="15">
        <f t="shared" si="62"/>
        <v>500000000</v>
      </c>
      <c r="BK415" s="15">
        <f t="shared" si="65"/>
        <v>10325542700</v>
      </c>
      <c r="BL415" s="15">
        <f t="shared" si="65"/>
        <v>0</v>
      </c>
      <c r="BM415" s="15">
        <f t="shared" si="65"/>
        <v>40000000000</v>
      </c>
      <c r="BN415" s="15">
        <f t="shared" si="65"/>
        <v>0</v>
      </c>
      <c r="BO415" s="15">
        <f t="shared" si="65"/>
        <v>0</v>
      </c>
      <c r="BP415" s="15">
        <f t="shared" si="65"/>
        <v>0</v>
      </c>
      <c r="BQ415" s="15">
        <f t="shared" si="65"/>
        <v>0</v>
      </c>
      <c r="BR415" s="15">
        <f t="shared" si="64"/>
        <v>50325542700</v>
      </c>
    </row>
    <row r="416" spans="1:70" ht="135" hidden="1" x14ac:dyDescent="0.25">
      <c r="A416" s="1">
        <v>410</v>
      </c>
      <c r="B416" s="110" t="s">
        <v>1307</v>
      </c>
      <c r="C416" s="7">
        <v>45</v>
      </c>
      <c r="D416" s="8" t="s">
        <v>548</v>
      </c>
      <c r="E416" s="9" t="s">
        <v>557</v>
      </c>
      <c r="F416" s="8" t="s">
        <v>558</v>
      </c>
      <c r="G416" s="7">
        <v>1000</v>
      </c>
      <c r="H416" s="11" t="s">
        <v>551</v>
      </c>
      <c r="I416" s="11" t="s">
        <v>1448</v>
      </c>
      <c r="J416" s="11" t="s">
        <v>1448</v>
      </c>
      <c r="K416" s="11"/>
      <c r="L416" s="23">
        <v>0.77</v>
      </c>
      <c r="M416" s="23">
        <v>0.9</v>
      </c>
      <c r="N416" s="23"/>
      <c r="O416" s="19">
        <v>428</v>
      </c>
      <c r="P416" s="13" t="s">
        <v>1462</v>
      </c>
      <c r="Q416" s="11" t="s">
        <v>1463</v>
      </c>
      <c r="R416" s="11" t="s">
        <v>1463</v>
      </c>
      <c r="S416" s="14">
        <v>2000</v>
      </c>
      <c r="T416" s="14" t="s">
        <v>1464</v>
      </c>
      <c r="U416" s="14"/>
      <c r="V416" s="8" t="s">
        <v>1452</v>
      </c>
      <c r="W416" s="39">
        <v>200000000</v>
      </c>
      <c r="X416" s="15"/>
      <c r="Y416" s="15"/>
      <c r="Z416" s="15"/>
      <c r="AA416" s="15"/>
      <c r="AB416" s="15"/>
      <c r="AC416" s="15"/>
      <c r="AD416" s="15">
        <f t="shared" si="58"/>
        <v>200000000</v>
      </c>
      <c r="AE416" s="15">
        <v>600000000</v>
      </c>
      <c r="AF416" s="15"/>
      <c r="AG416" s="15"/>
      <c r="AH416" s="15"/>
      <c r="AI416" s="15"/>
      <c r="AJ416" s="15"/>
      <c r="AK416" s="15"/>
      <c r="AL416" s="15">
        <f t="shared" si="59"/>
        <v>600000000</v>
      </c>
      <c r="AM416" s="38">
        <v>325542700</v>
      </c>
      <c r="AN416" s="15"/>
      <c r="AO416" s="15"/>
      <c r="AP416" s="15"/>
      <c r="AQ416" s="15"/>
      <c r="AR416" s="15"/>
      <c r="AS416" s="15"/>
      <c r="AT416" s="15">
        <f t="shared" si="60"/>
        <v>325542700</v>
      </c>
      <c r="AU416" s="38">
        <f>600000000-300000000</f>
        <v>300000000</v>
      </c>
      <c r="AV416" s="15"/>
      <c r="AW416" s="15"/>
      <c r="AX416" s="15"/>
      <c r="AY416" s="15"/>
      <c r="AZ416" s="15"/>
      <c r="BA416" s="15"/>
      <c r="BB416" s="15">
        <f t="shared" si="61"/>
        <v>300000000</v>
      </c>
      <c r="BC416" s="15">
        <v>600000000</v>
      </c>
      <c r="BD416" s="15"/>
      <c r="BE416" s="15"/>
      <c r="BF416" s="15"/>
      <c r="BG416" s="15"/>
      <c r="BH416" s="15"/>
      <c r="BI416" s="15"/>
      <c r="BJ416" s="15">
        <f t="shared" si="62"/>
        <v>600000000</v>
      </c>
      <c r="BK416" s="15">
        <f t="shared" si="65"/>
        <v>2025542700</v>
      </c>
      <c r="BL416" s="15">
        <f t="shared" si="65"/>
        <v>0</v>
      </c>
      <c r="BM416" s="15">
        <f t="shared" si="65"/>
        <v>0</v>
      </c>
      <c r="BN416" s="15">
        <f t="shared" si="65"/>
        <v>0</v>
      </c>
      <c r="BO416" s="15">
        <f t="shared" si="65"/>
        <v>0</v>
      </c>
      <c r="BP416" s="15">
        <f t="shared" si="65"/>
        <v>0</v>
      </c>
      <c r="BQ416" s="15">
        <f t="shared" si="65"/>
        <v>0</v>
      </c>
      <c r="BR416" s="15">
        <f t="shared" si="64"/>
        <v>2025542700</v>
      </c>
    </row>
    <row r="417" spans="1:70" ht="195" hidden="1" x14ac:dyDescent="0.25">
      <c r="A417" s="1">
        <v>411</v>
      </c>
      <c r="B417" s="110" t="s">
        <v>1307</v>
      </c>
      <c r="C417" s="7">
        <v>45</v>
      </c>
      <c r="D417" s="8" t="s">
        <v>548</v>
      </c>
      <c r="E417" s="9" t="s">
        <v>557</v>
      </c>
      <c r="F417" s="8" t="s">
        <v>558</v>
      </c>
      <c r="G417" s="7">
        <v>1000</v>
      </c>
      <c r="H417" s="11" t="s">
        <v>551</v>
      </c>
      <c r="I417" s="11" t="s">
        <v>1448</v>
      </c>
      <c r="J417" s="11" t="s">
        <v>1448</v>
      </c>
      <c r="K417" s="11"/>
      <c r="L417" s="23">
        <v>0.77</v>
      </c>
      <c r="M417" s="23">
        <v>0.9</v>
      </c>
      <c r="N417" s="23"/>
      <c r="O417" s="19">
        <v>429</v>
      </c>
      <c r="P417" s="13" t="s">
        <v>1465</v>
      </c>
      <c r="Q417" s="11" t="s">
        <v>1466</v>
      </c>
      <c r="R417" s="11" t="s">
        <v>1466</v>
      </c>
      <c r="S417" s="14">
        <v>165</v>
      </c>
      <c r="T417" s="14">
        <v>170</v>
      </c>
      <c r="U417" s="14"/>
      <c r="V417" s="8" t="s">
        <v>1452</v>
      </c>
      <c r="W417" s="39">
        <v>300000000</v>
      </c>
      <c r="X417" s="15"/>
      <c r="Y417" s="15"/>
      <c r="Z417" s="15"/>
      <c r="AA417" s="15"/>
      <c r="AB417" s="15"/>
      <c r="AC417" s="15"/>
      <c r="AD417" s="15">
        <f t="shared" si="58"/>
        <v>300000000</v>
      </c>
      <c r="AE417" s="15">
        <v>400000000</v>
      </c>
      <c r="AF417" s="15"/>
      <c r="AG417" s="15"/>
      <c r="AH417" s="15"/>
      <c r="AI417" s="15"/>
      <c r="AJ417" s="15"/>
      <c r="AK417" s="15"/>
      <c r="AL417" s="15">
        <f t="shared" si="59"/>
        <v>400000000</v>
      </c>
      <c r="AM417" s="38">
        <v>325542700</v>
      </c>
      <c r="AN417" s="15"/>
      <c r="AO417" s="15"/>
      <c r="AP417" s="15"/>
      <c r="AQ417" s="15"/>
      <c r="AR417" s="15"/>
      <c r="AS417" s="15"/>
      <c r="AT417" s="15">
        <f t="shared" si="60"/>
        <v>325542700</v>
      </c>
      <c r="AU417" s="38">
        <f>400000000-200000000</f>
        <v>200000000</v>
      </c>
      <c r="AV417" s="15"/>
      <c r="AW417" s="15"/>
      <c r="AX417" s="15"/>
      <c r="AY417" s="15"/>
      <c r="AZ417" s="15"/>
      <c r="BA417" s="15"/>
      <c r="BB417" s="15">
        <f t="shared" si="61"/>
        <v>200000000</v>
      </c>
      <c r="BC417" s="15">
        <v>400000000</v>
      </c>
      <c r="BD417" s="15"/>
      <c r="BE417" s="15"/>
      <c r="BF417" s="15"/>
      <c r="BG417" s="15"/>
      <c r="BH417" s="15"/>
      <c r="BI417" s="15"/>
      <c r="BJ417" s="15">
        <f t="shared" si="62"/>
        <v>400000000</v>
      </c>
      <c r="BK417" s="15">
        <f t="shared" si="65"/>
        <v>1625542700</v>
      </c>
      <c r="BL417" s="15">
        <f t="shared" si="65"/>
        <v>0</v>
      </c>
      <c r="BM417" s="15">
        <f t="shared" si="65"/>
        <v>0</v>
      </c>
      <c r="BN417" s="15">
        <f t="shared" si="65"/>
        <v>0</v>
      </c>
      <c r="BO417" s="15">
        <f t="shared" si="65"/>
        <v>0</v>
      </c>
      <c r="BP417" s="15">
        <f t="shared" si="65"/>
        <v>0</v>
      </c>
      <c r="BQ417" s="15">
        <f t="shared" si="65"/>
        <v>0</v>
      </c>
      <c r="BR417" s="15">
        <f t="shared" si="64"/>
        <v>1625542700</v>
      </c>
    </row>
    <row r="418" spans="1:70" ht="105" hidden="1" x14ac:dyDescent="0.25">
      <c r="A418" s="1">
        <v>412</v>
      </c>
      <c r="B418" s="110" t="s">
        <v>1307</v>
      </c>
      <c r="C418" s="7">
        <v>45</v>
      </c>
      <c r="D418" s="8" t="s">
        <v>548</v>
      </c>
      <c r="E418" s="9" t="s">
        <v>557</v>
      </c>
      <c r="F418" s="8" t="s">
        <v>558</v>
      </c>
      <c r="G418" s="7">
        <v>1000</v>
      </c>
      <c r="H418" s="11" t="s">
        <v>551</v>
      </c>
      <c r="I418" s="11" t="s">
        <v>1467</v>
      </c>
      <c r="J418" s="11" t="s">
        <v>1467</v>
      </c>
      <c r="K418" s="11"/>
      <c r="L418" s="23">
        <v>0.80700000000000005</v>
      </c>
      <c r="M418" s="132"/>
      <c r="N418" s="132" t="s">
        <v>3982</v>
      </c>
      <c r="O418" s="127">
        <v>430</v>
      </c>
      <c r="P418" s="13" t="s">
        <v>1468</v>
      </c>
      <c r="Q418" s="11" t="s">
        <v>1469</v>
      </c>
      <c r="R418" s="11" t="s">
        <v>1469</v>
      </c>
      <c r="S418" s="33">
        <v>0.5</v>
      </c>
      <c r="T418" s="114"/>
      <c r="U418" s="33"/>
      <c r="V418" s="8" t="s">
        <v>38</v>
      </c>
      <c r="W418" s="39">
        <v>786248743</v>
      </c>
      <c r="X418" s="15">
        <v>9241701521</v>
      </c>
      <c r="Y418" s="15"/>
      <c r="Z418" s="15"/>
      <c r="AA418" s="15"/>
      <c r="AB418" s="15"/>
      <c r="AC418" s="15"/>
      <c r="AD418" s="15">
        <f t="shared" si="58"/>
        <v>10027950264</v>
      </c>
      <c r="AE418" s="15">
        <v>270500001</v>
      </c>
      <c r="AF418" s="15">
        <v>10000000000</v>
      </c>
      <c r="AG418" s="15"/>
      <c r="AH418" s="15"/>
      <c r="AI418" s="15"/>
      <c r="AJ418" s="15"/>
      <c r="AK418" s="15"/>
      <c r="AL418" s="15">
        <f t="shared" si="59"/>
        <v>10270500001</v>
      </c>
      <c r="AM418" s="16">
        <v>325542700</v>
      </c>
      <c r="AN418" s="15">
        <v>10302789208</v>
      </c>
      <c r="AO418" s="15"/>
      <c r="AP418" s="15"/>
      <c r="AQ418" s="15"/>
      <c r="AR418" s="15"/>
      <c r="AS418" s="15"/>
      <c r="AT418" s="15">
        <f t="shared" si="60"/>
        <v>10628331908</v>
      </c>
      <c r="AU418" s="17">
        <f>321137601-100000000</f>
        <v>221137601</v>
      </c>
      <c r="AV418" s="15">
        <v>10620742476</v>
      </c>
      <c r="AW418" s="15"/>
      <c r="AX418" s="15"/>
      <c r="AY418" s="15"/>
      <c r="AZ418" s="15"/>
      <c r="BA418" s="15"/>
      <c r="BB418" s="15">
        <f t="shared" si="61"/>
        <v>10841880077</v>
      </c>
      <c r="BC418" s="16">
        <v>321137602</v>
      </c>
      <c r="BD418" s="16">
        <v>11134835198</v>
      </c>
      <c r="BE418" s="16"/>
      <c r="BF418" s="16"/>
      <c r="BG418" s="16"/>
      <c r="BH418" s="16"/>
      <c r="BI418" s="16"/>
      <c r="BJ418" s="15">
        <f t="shared" si="62"/>
        <v>11455972800</v>
      </c>
      <c r="BK418" s="15">
        <f t="shared" si="65"/>
        <v>1924566647</v>
      </c>
      <c r="BL418" s="15">
        <f t="shared" si="65"/>
        <v>51300068403</v>
      </c>
      <c r="BM418" s="15">
        <f t="shared" si="65"/>
        <v>0</v>
      </c>
      <c r="BN418" s="15">
        <f t="shared" si="65"/>
        <v>0</v>
      </c>
      <c r="BO418" s="15">
        <f t="shared" si="65"/>
        <v>0</v>
      </c>
      <c r="BP418" s="15">
        <f t="shared" si="65"/>
        <v>0</v>
      </c>
      <c r="BQ418" s="15">
        <f t="shared" si="65"/>
        <v>0</v>
      </c>
      <c r="BR418" s="15">
        <f t="shared" si="64"/>
        <v>53224635050</v>
      </c>
    </row>
    <row r="419" spans="1:70" ht="180" hidden="1" x14ac:dyDescent="0.25">
      <c r="A419" s="1">
        <v>413</v>
      </c>
      <c r="B419" s="110" t="s">
        <v>1307</v>
      </c>
      <c r="C419" s="7">
        <v>45</v>
      </c>
      <c r="D419" s="8" t="s">
        <v>548</v>
      </c>
      <c r="E419" s="9" t="s">
        <v>557</v>
      </c>
      <c r="F419" s="8" t="s">
        <v>558</v>
      </c>
      <c r="G419" s="7">
        <v>1000</v>
      </c>
      <c r="H419" s="11" t="s">
        <v>551</v>
      </c>
      <c r="I419" s="11" t="s">
        <v>1360</v>
      </c>
      <c r="J419" s="11" t="s">
        <v>1360</v>
      </c>
      <c r="K419" s="11"/>
      <c r="L419" s="23">
        <v>0.58799999999999997</v>
      </c>
      <c r="M419" s="23">
        <v>0.68799999999999994</v>
      </c>
      <c r="N419" s="23"/>
      <c r="O419" s="19">
        <v>454</v>
      </c>
      <c r="P419" s="13"/>
      <c r="Q419" s="114"/>
      <c r="R419" s="100" t="s">
        <v>1470</v>
      </c>
      <c r="S419" s="33">
        <v>0</v>
      </c>
      <c r="T419" s="33">
        <v>1</v>
      </c>
      <c r="U419" s="33"/>
      <c r="V419" s="8" t="s">
        <v>1351</v>
      </c>
      <c r="W419" s="39">
        <v>60596501</v>
      </c>
      <c r="X419" s="39">
        <v>0</v>
      </c>
      <c r="Y419" s="39">
        <v>0</v>
      </c>
      <c r="Z419" s="39">
        <v>0</v>
      </c>
      <c r="AA419" s="39"/>
      <c r="AB419" s="39">
        <v>0</v>
      </c>
      <c r="AC419" s="39">
        <v>0</v>
      </c>
      <c r="AD419" s="15">
        <f t="shared" si="58"/>
        <v>60596501</v>
      </c>
      <c r="AE419" s="39">
        <v>157672400</v>
      </c>
      <c r="AF419" s="39">
        <v>0</v>
      </c>
      <c r="AG419" s="39">
        <v>0</v>
      </c>
      <c r="AH419" s="39">
        <v>0</v>
      </c>
      <c r="AI419" s="39"/>
      <c r="AJ419" s="39">
        <v>0</v>
      </c>
      <c r="AK419" s="39">
        <v>0</v>
      </c>
      <c r="AL419" s="15">
        <f t="shared" si="59"/>
        <v>157672400</v>
      </c>
      <c r="AM419" s="39">
        <v>163979296</v>
      </c>
      <c r="AN419" s="39">
        <v>0</v>
      </c>
      <c r="AO419" s="39">
        <v>0</v>
      </c>
      <c r="AP419" s="39">
        <v>0</v>
      </c>
      <c r="AQ419" s="39"/>
      <c r="AR419" s="39">
        <v>0</v>
      </c>
      <c r="AS419" s="39">
        <v>0</v>
      </c>
      <c r="AT419" s="15">
        <f t="shared" si="60"/>
        <v>163979296</v>
      </c>
      <c r="AU419" s="39">
        <v>170538468</v>
      </c>
      <c r="AV419" s="39">
        <v>0</v>
      </c>
      <c r="AW419" s="39">
        <v>0</v>
      </c>
      <c r="AX419" s="39">
        <v>0</v>
      </c>
      <c r="AY419" s="39"/>
      <c r="AZ419" s="39">
        <v>0</v>
      </c>
      <c r="BA419" s="39">
        <v>0</v>
      </c>
      <c r="BB419" s="15">
        <f t="shared" si="61"/>
        <v>170538468</v>
      </c>
      <c r="BC419" s="15">
        <v>321137602</v>
      </c>
      <c r="BD419" s="39">
        <v>0</v>
      </c>
      <c r="BE419" s="39">
        <v>0</v>
      </c>
      <c r="BF419" s="39">
        <v>0</v>
      </c>
      <c r="BG419" s="39"/>
      <c r="BH419" s="39">
        <v>0</v>
      </c>
      <c r="BI419" s="39">
        <v>0</v>
      </c>
      <c r="BJ419" s="15">
        <f t="shared" si="62"/>
        <v>321137602</v>
      </c>
      <c r="BK419" s="15">
        <f t="shared" si="65"/>
        <v>873924267</v>
      </c>
      <c r="BL419" s="15">
        <f t="shared" si="65"/>
        <v>0</v>
      </c>
      <c r="BM419" s="15">
        <f t="shared" si="65"/>
        <v>0</v>
      </c>
      <c r="BN419" s="15">
        <f t="shared" si="65"/>
        <v>0</v>
      </c>
      <c r="BO419" s="15">
        <f t="shared" si="65"/>
        <v>0</v>
      </c>
      <c r="BP419" s="15">
        <f t="shared" si="65"/>
        <v>0</v>
      </c>
      <c r="BQ419" s="15">
        <f t="shared" si="65"/>
        <v>0</v>
      </c>
      <c r="BR419" s="15">
        <f t="shared" si="64"/>
        <v>873924267</v>
      </c>
    </row>
    <row r="420" spans="1:70" ht="105" hidden="1" x14ac:dyDescent="0.25">
      <c r="A420" s="1">
        <v>413</v>
      </c>
      <c r="B420" s="110" t="s">
        <v>1307</v>
      </c>
      <c r="C420" s="7" t="s">
        <v>763</v>
      </c>
      <c r="D420" s="8" t="s">
        <v>764</v>
      </c>
      <c r="E420" s="9" t="s">
        <v>765</v>
      </c>
      <c r="F420" s="8" t="s">
        <v>766</v>
      </c>
      <c r="G420" s="10" t="s">
        <v>767</v>
      </c>
      <c r="H420" s="11" t="s">
        <v>768</v>
      </c>
      <c r="I420" s="11" t="s">
        <v>1467</v>
      </c>
      <c r="J420" s="11" t="s">
        <v>1467</v>
      </c>
      <c r="K420" s="11"/>
      <c r="L420" s="23">
        <v>0.80700000000000005</v>
      </c>
      <c r="M420" s="23">
        <v>0.86</v>
      </c>
      <c r="N420" s="23"/>
      <c r="O420" s="19">
        <v>431</v>
      </c>
      <c r="P420" s="13" t="s">
        <v>1471</v>
      </c>
      <c r="Q420" s="11" t="s">
        <v>1472</v>
      </c>
      <c r="R420" s="11" t="s">
        <v>1472</v>
      </c>
      <c r="S420" s="33">
        <v>1</v>
      </c>
      <c r="T420" s="20">
        <v>1</v>
      </c>
      <c r="U420" s="20"/>
      <c r="V420" s="8" t="s">
        <v>771</v>
      </c>
      <c r="W420" s="39">
        <v>262500000</v>
      </c>
      <c r="X420" s="15"/>
      <c r="Y420" s="15"/>
      <c r="Z420" s="15"/>
      <c r="AA420" s="15"/>
      <c r="AB420" s="15"/>
      <c r="AC420" s="15"/>
      <c r="AD420" s="15">
        <f t="shared" si="58"/>
        <v>262500000</v>
      </c>
      <c r="AE420" s="15">
        <v>40000000</v>
      </c>
      <c r="AF420" s="15"/>
      <c r="AG420" s="15"/>
      <c r="AH420" s="15"/>
      <c r="AI420" s="15"/>
      <c r="AJ420" s="15"/>
      <c r="AK420" s="15"/>
      <c r="AL420" s="15">
        <f t="shared" si="59"/>
        <v>40000000</v>
      </c>
      <c r="AM420" s="15">
        <v>250000000</v>
      </c>
      <c r="AN420" s="15"/>
      <c r="AO420" s="15"/>
      <c r="AP420" s="15"/>
      <c r="AQ420" s="15"/>
      <c r="AR420" s="15"/>
      <c r="AS420" s="15"/>
      <c r="AT420" s="15">
        <f t="shared" si="60"/>
        <v>250000000</v>
      </c>
      <c r="AU420" s="15">
        <v>250000000</v>
      </c>
      <c r="AV420" s="15"/>
      <c r="AW420" s="15"/>
      <c r="AX420" s="15"/>
      <c r="AY420" s="15"/>
      <c r="AZ420" s="15"/>
      <c r="BA420" s="15"/>
      <c r="BB420" s="15">
        <f t="shared" si="61"/>
        <v>250000000</v>
      </c>
      <c r="BC420" s="15">
        <v>150000000</v>
      </c>
      <c r="BD420" s="15"/>
      <c r="BE420" s="15"/>
      <c r="BF420" s="15"/>
      <c r="BG420" s="15"/>
      <c r="BH420" s="15"/>
      <c r="BI420" s="15"/>
      <c r="BJ420" s="15">
        <f t="shared" si="62"/>
        <v>150000000</v>
      </c>
      <c r="BK420" s="15">
        <f t="shared" si="65"/>
        <v>952500000</v>
      </c>
      <c r="BL420" s="15">
        <f t="shared" si="65"/>
        <v>0</v>
      </c>
      <c r="BM420" s="15">
        <f t="shared" si="65"/>
        <v>0</v>
      </c>
      <c r="BN420" s="15">
        <f t="shared" si="65"/>
        <v>0</v>
      </c>
      <c r="BO420" s="15">
        <f t="shared" si="65"/>
        <v>0</v>
      </c>
      <c r="BP420" s="15">
        <f t="shared" si="65"/>
        <v>0</v>
      </c>
      <c r="BQ420" s="15">
        <f t="shared" si="65"/>
        <v>0</v>
      </c>
      <c r="BR420" s="15">
        <f t="shared" si="64"/>
        <v>952500000</v>
      </c>
    </row>
    <row r="421" spans="1:70" ht="105" hidden="1" x14ac:dyDescent="0.25">
      <c r="A421" s="1">
        <v>414</v>
      </c>
      <c r="B421" s="110" t="s">
        <v>1307</v>
      </c>
      <c r="C421" s="7" t="s">
        <v>763</v>
      </c>
      <c r="D421" s="8" t="s">
        <v>764</v>
      </c>
      <c r="E421" s="9" t="s">
        <v>765</v>
      </c>
      <c r="F421" s="8" t="s">
        <v>766</v>
      </c>
      <c r="G421" s="10" t="s">
        <v>767</v>
      </c>
      <c r="H421" s="11" t="s">
        <v>768</v>
      </c>
      <c r="I421" s="11" t="s">
        <v>1467</v>
      </c>
      <c r="J421" s="11" t="s">
        <v>1467</v>
      </c>
      <c r="K421" s="11"/>
      <c r="L421" s="23">
        <v>0.80700000000000005</v>
      </c>
      <c r="M421" s="23">
        <v>0.86</v>
      </c>
      <c r="N421" s="23"/>
      <c r="O421" s="19">
        <v>432</v>
      </c>
      <c r="P421" s="13" t="s">
        <v>1473</v>
      </c>
      <c r="Q421" s="11" t="s">
        <v>1474</v>
      </c>
      <c r="R421" s="11" t="s">
        <v>1474</v>
      </c>
      <c r="S421" s="14">
        <v>116</v>
      </c>
      <c r="T421" s="14">
        <v>116</v>
      </c>
      <c r="U421" s="14"/>
      <c r="V421" s="8" t="s">
        <v>771</v>
      </c>
      <c r="W421" s="39">
        <v>63333155</v>
      </c>
      <c r="X421" s="15"/>
      <c r="Y421" s="15"/>
      <c r="Z421" s="15"/>
      <c r="AA421" s="15"/>
      <c r="AB421" s="15"/>
      <c r="AC421" s="15"/>
      <c r="AD421" s="15">
        <f t="shared" si="58"/>
        <v>63333155</v>
      </c>
      <c r="AE421" s="15">
        <v>30000000</v>
      </c>
      <c r="AF421" s="15"/>
      <c r="AG421" s="15"/>
      <c r="AH421" s="15"/>
      <c r="AI421" s="15"/>
      <c r="AJ421" s="15"/>
      <c r="AK421" s="15"/>
      <c r="AL421" s="15">
        <f t="shared" si="59"/>
        <v>30000000</v>
      </c>
      <c r="AM421" s="15">
        <v>40000000</v>
      </c>
      <c r="AN421" s="15"/>
      <c r="AO421" s="15"/>
      <c r="AP421" s="15"/>
      <c r="AQ421" s="15"/>
      <c r="AR421" s="15"/>
      <c r="AS421" s="15"/>
      <c r="AT421" s="15">
        <f t="shared" si="60"/>
        <v>40000000</v>
      </c>
      <c r="AU421" s="15">
        <v>40000000</v>
      </c>
      <c r="AV421" s="15"/>
      <c r="AW421" s="15"/>
      <c r="AX421" s="15"/>
      <c r="AY421" s="15"/>
      <c r="AZ421" s="15"/>
      <c r="BA421" s="15"/>
      <c r="BB421" s="15">
        <f t="shared" si="61"/>
        <v>40000000</v>
      </c>
      <c r="BC421" s="15">
        <v>28000000</v>
      </c>
      <c r="BD421" s="15"/>
      <c r="BE421" s="15"/>
      <c r="BF421" s="15"/>
      <c r="BG421" s="15"/>
      <c r="BH421" s="15"/>
      <c r="BI421" s="15"/>
      <c r="BJ421" s="15">
        <f t="shared" si="62"/>
        <v>28000000</v>
      </c>
      <c r="BK421" s="15">
        <f t="shared" si="65"/>
        <v>201333155</v>
      </c>
      <c r="BL421" s="15">
        <f t="shared" si="65"/>
        <v>0</v>
      </c>
      <c r="BM421" s="15">
        <f t="shared" si="65"/>
        <v>0</v>
      </c>
      <c r="BN421" s="15">
        <f t="shared" si="65"/>
        <v>0</v>
      </c>
      <c r="BO421" s="15">
        <f t="shared" si="65"/>
        <v>0</v>
      </c>
      <c r="BP421" s="15">
        <f t="shared" si="65"/>
        <v>0</v>
      </c>
      <c r="BQ421" s="15">
        <f t="shared" si="65"/>
        <v>0</v>
      </c>
      <c r="BR421" s="15">
        <f t="shared" si="64"/>
        <v>201333155</v>
      </c>
    </row>
    <row r="422" spans="1:70" ht="165" hidden="1" x14ac:dyDescent="0.25">
      <c r="A422" s="1">
        <v>415</v>
      </c>
      <c r="B422" s="110" t="s">
        <v>1307</v>
      </c>
      <c r="C422" s="7" t="s">
        <v>763</v>
      </c>
      <c r="D422" s="8" t="s">
        <v>764</v>
      </c>
      <c r="E422" s="9" t="s">
        <v>1475</v>
      </c>
      <c r="F422" s="8" t="s">
        <v>1476</v>
      </c>
      <c r="G422" s="10" t="s">
        <v>767</v>
      </c>
      <c r="H422" s="11" t="s">
        <v>768</v>
      </c>
      <c r="I422" s="11" t="s">
        <v>1467</v>
      </c>
      <c r="J422" s="11" t="s">
        <v>1467</v>
      </c>
      <c r="K422" s="11"/>
      <c r="L422" s="23">
        <v>0.80700000000000005</v>
      </c>
      <c r="M422" s="23">
        <v>0.86</v>
      </c>
      <c r="N422" s="23"/>
      <c r="O422" s="19">
        <v>433</v>
      </c>
      <c r="P422" s="13" t="s">
        <v>1477</v>
      </c>
      <c r="Q422" s="8" t="s">
        <v>1478</v>
      </c>
      <c r="R422" s="8" t="s">
        <v>1478</v>
      </c>
      <c r="S422" s="14">
        <v>9</v>
      </c>
      <c r="T422" s="14">
        <v>9</v>
      </c>
      <c r="U422" s="14"/>
      <c r="V422" s="8" t="s">
        <v>771</v>
      </c>
      <c r="W422" s="39">
        <v>1990729091</v>
      </c>
      <c r="X422" s="15"/>
      <c r="Y422" s="15"/>
      <c r="Z422" s="15"/>
      <c r="AA422" s="15"/>
      <c r="AB422" s="15"/>
      <c r="AC422" s="15"/>
      <c r="AD422" s="15">
        <f t="shared" si="58"/>
        <v>1990729091</v>
      </c>
      <c r="AE422" s="15">
        <v>1550000000</v>
      </c>
      <c r="AF422" s="15"/>
      <c r="AG422" s="15"/>
      <c r="AH422" s="15"/>
      <c r="AI422" s="15"/>
      <c r="AJ422" s="15"/>
      <c r="AK422" s="15"/>
      <c r="AL422" s="15">
        <f t="shared" si="59"/>
        <v>1550000000</v>
      </c>
      <c r="AM422" s="15">
        <v>1000000000</v>
      </c>
      <c r="AN422" s="15"/>
      <c r="AO422" s="15"/>
      <c r="AP422" s="15"/>
      <c r="AQ422" s="15"/>
      <c r="AR422" s="15"/>
      <c r="AS422" s="15"/>
      <c r="AT422" s="15">
        <f t="shared" si="60"/>
        <v>1000000000</v>
      </c>
      <c r="AU422" s="15">
        <v>891356600</v>
      </c>
      <c r="AV422" s="15"/>
      <c r="AW422" s="15"/>
      <c r="AX422" s="15"/>
      <c r="AY422" s="15"/>
      <c r="AZ422" s="15"/>
      <c r="BA422" s="15"/>
      <c r="BB422" s="15">
        <f t="shared" si="61"/>
        <v>891356600</v>
      </c>
      <c r="BC422" s="15">
        <v>1100000000</v>
      </c>
      <c r="BD422" s="15"/>
      <c r="BE422" s="15"/>
      <c r="BF422" s="15"/>
      <c r="BG422" s="15"/>
      <c r="BH422" s="15"/>
      <c r="BI422" s="15"/>
      <c r="BJ422" s="15">
        <f t="shared" si="62"/>
        <v>1100000000</v>
      </c>
      <c r="BK422" s="15">
        <f t="shared" si="65"/>
        <v>6532085691</v>
      </c>
      <c r="BL422" s="15">
        <f t="shared" si="65"/>
        <v>0</v>
      </c>
      <c r="BM422" s="15">
        <f t="shared" si="65"/>
        <v>0</v>
      </c>
      <c r="BN422" s="15">
        <f t="shared" si="65"/>
        <v>0</v>
      </c>
      <c r="BO422" s="15">
        <f t="shared" si="65"/>
        <v>0</v>
      </c>
      <c r="BP422" s="15">
        <f t="shared" si="65"/>
        <v>0</v>
      </c>
      <c r="BQ422" s="15">
        <f t="shared" si="65"/>
        <v>0</v>
      </c>
      <c r="BR422" s="15">
        <f t="shared" si="64"/>
        <v>6532085691</v>
      </c>
    </row>
    <row r="423" spans="1:70" ht="165" hidden="1" x14ac:dyDescent="0.25">
      <c r="A423" s="1">
        <v>416</v>
      </c>
      <c r="B423" s="110" t="s">
        <v>1307</v>
      </c>
      <c r="C423" s="7" t="s">
        <v>763</v>
      </c>
      <c r="D423" s="8" t="s">
        <v>764</v>
      </c>
      <c r="E423" s="9" t="s">
        <v>1475</v>
      </c>
      <c r="F423" s="8" t="s">
        <v>1476</v>
      </c>
      <c r="G423" s="10" t="s">
        <v>767</v>
      </c>
      <c r="H423" s="11" t="s">
        <v>768</v>
      </c>
      <c r="I423" s="11" t="s">
        <v>1467</v>
      </c>
      <c r="J423" s="11" t="s">
        <v>1467</v>
      </c>
      <c r="K423" s="11"/>
      <c r="L423" s="23">
        <v>0.80700000000000005</v>
      </c>
      <c r="M423" s="23">
        <v>0.86</v>
      </c>
      <c r="N423" s="23"/>
      <c r="O423" s="19">
        <v>434</v>
      </c>
      <c r="P423" s="13" t="s">
        <v>1479</v>
      </c>
      <c r="Q423" s="11" t="s">
        <v>1480</v>
      </c>
      <c r="R423" s="30" t="s">
        <v>1481</v>
      </c>
      <c r="S423" s="31"/>
      <c r="T423" s="31">
        <v>1</v>
      </c>
      <c r="U423" s="31" t="s">
        <v>1482</v>
      </c>
      <c r="V423" s="8" t="s">
        <v>771</v>
      </c>
      <c r="W423" s="39"/>
      <c r="X423" s="15"/>
      <c r="Y423" s="15"/>
      <c r="Z423" s="15"/>
      <c r="AA423" s="15"/>
      <c r="AB423" s="15"/>
      <c r="AC423" s="15"/>
      <c r="AD423" s="15">
        <f t="shared" si="58"/>
        <v>0</v>
      </c>
      <c r="AE423" s="15">
        <v>130000000</v>
      </c>
      <c r="AF423" s="15"/>
      <c r="AG423" s="15"/>
      <c r="AH423" s="15"/>
      <c r="AI423" s="15"/>
      <c r="AJ423" s="15"/>
      <c r="AK423" s="15"/>
      <c r="AL423" s="15">
        <f t="shared" si="59"/>
        <v>130000000</v>
      </c>
      <c r="AM423" s="15">
        <v>111000000</v>
      </c>
      <c r="AN423" s="15"/>
      <c r="AO423" s="15"/>
      <c r="AP423" s="15"/>
      <c r="AQ423" s="15"/>
      <c r="AR423" s="15"/>
      <c r="AS423" s="15"/>
      <c r="AT423" s="15">
        <f t="shared" si="60"/>
        <v>111000000</v>
      </c>
      <c r="AU423" s="15">
        <v>105000000</v>
      </c>
      <c r="AV423" s="15"/>
      <c r="AW423" s="15"/>
      <c r="AX423" s="15"/>
      <c r="AY423" s="15"/>
      <c r="AZ423" s="15"/>
      <c r="BA423" s="15"/>
      <c r="BB423" s="15">
        <f t="shared" si="61"/>
        <v>105000000</v>
      </c>
      <c r="BC423" s="15">
        <v>80000000</v>
      </c>
      <c r="BD423" s="15"/>
      <c r="BE423" s="15"/>
      <c r="BF423" s="15"/>
      <c r="BG423" s="15"/>
      <c r="BH423" s="15"/>
      <c r="BI423" s="15"/>
      <c r="BJ423" s="15">
        <f t="shared" si="62"/>
        <v>80000000</v>
      </c>
      <c r="BK423" s="15">
        <f t="shared" si="65"/>
        <v>426000000</v>
      </c>
      <c r="BL423" s="15">
        <f t="shared" si="65"/>
        <v>0</v>
      </c>
      <c r="BM423" s="15">
        <f t="shared" si="65"/>
        <v>0</v>
      </c>
      <c r="BN423" s="15">
        <f t="shared" si="65"/>
        <v>0</v>
      </c>
      <c r="BO423" s="15">
        <f t="shared" si="65"/>
        <v>0</v>
      </c>
      <c r="BP423" s="15">
        <f t="shared" si="65"/>
        <v>0</v>
      </c>
      <c r="BQ423" s="15">
        <f t="shared" si="65"/>
        <v>0</v>
      </c>
      <c r="BR423" s="15">
        <f t="shared" si="64"/>
        <v>426000000</v>
      </c>
    </row>
    <row r="424" spans="1:70" ht="135" hidden="1" x14ac:dyDescent="0.25">
      <c r="A424" s="1">
        <v>417</v>
      </c>
      <c r="B424" s="110" t="s">
        <v>1307</v>
      </c>
      <c r="C424" s="7" t="s">
        <v>763</v>
      </c>
      <c r="D424" s="8" t="s">
        <v>764</v>
      </c>
      <c r="E424" s="9" t="s">
        <v>1417</v>
      </c>
      <c r="F424" s="8" t="s">
        <v>1418</v>
      </c>
      <c r="G424" s="10" t="s">
        <v>767</v>
      </c>
      <c r="H424" s="11" t="s">
        <v>768</v>
      </c>
      <c r="I424" s="11" t="s">
        <v>1483</v>
      </c>
      <c r="J424" s="11" t="s">
        <v>1483</v>
      </c>
      <c r="K424" s="11"/>
      <c r="L424" s="7">
        <v>8.0299999999999994</v>
      </c>
      <c r="M424" s="7">
        <v>8.5299999999999994</v>
      </c>
      <c r="N424" s="7"/>
      <c r="O424" s="12">
        <v>435</v>
      </c>
      <c r="P424" s="13" t="s">
        <v>1484</v>
      </c>
      <c r="Q424" s="8" t="s">
        <v>1485</v>
      </c>
      <c r="R424" s="30" t="s">
        <v>1486</v>
      </c>
      <c r="S424" s="33"/>
      <c r="T424" s="20">
        <v>1</v>
      </c>
      <c r="U424" s="31" t="s">
        <v>1487</v>
      </c>
      <c r="V424" s="8" t="s">
        <v>771</v>
      </c>
      <c r="W424" s="39">
        <v>893901000</v>
      </c>
      <c r="X424" s="15"/>
      <c r="Y424" s="15"/>
      <c r="Z424" s="15"/>
      <c r="AA424" s="15"/>
      <c r="AB424" s="15"/>
      <c r="AC424" s="15"/>
      <c r="AD424" s="15">
        <f t="shared" si="58"/>
        <v>893901000</v>
      </c>
      <c r="AE424" s="15">
        <v>100000000</v>
      </c>
      <c r="AF424" s="15"/>
      <c r="AG424" s="15"/>
      <c r="AH424" s="15"/>
      <c r="AI424" s="15"/>
      <c r="AJ424" s="15"/>
      <c r="AK424" s="15"/>
      <c r="AL424" s="15">
        <f t="shared" si="59"/>
        <v>100000000</v>
      </c>
      <c r="AM424" s="15">
        <v>700000000</v>
      </c>
      <c r="AN424" s="15"/>
      <c r="AO424" s="15"/>
      <c r="AP424" s="15"/>
      <c r="AQ424" s="15"/>
      <c r="AR424" s="15"/>
      <c r="AS424" s="15"/>
      <c r="AT424" s="15">
        <f t="shared" si="60"/>
        <v>700000000</v>
      </c>
      <c r="AU424" s="15">
        <v>750000000</v>
      </c>
      <c r="AV424" s="15"/>
      <c r="AW424" s="15"/>
      <c r="AX424" s="15"/>
      <c r="AY424" s="15"/>
      <c r="AZ424" s="15"/>
      <c r="BA424" s="15"/>
      <c r="BB424" s="15">
        <f t="shared" si="61"/>
        <v>750000000</v>
      </c>
      <c r="BC424" s="15">
        <v>700000000</v>
      </c>
      <c r="BD424" s="15"/>
      <c r="BE424" s="15"/>
      <c r="BF424" s="15"/>
      <c r="BG424" s="15"/>
      <c r="BH424" s="15"/>
      <c r="BI424" s="15"/>
      <c r="BJ424" s="15">
        <f t="shared" si="62"/>
        <v>700000000</v>
      </c>
      <c r="BK424" s="15">
        <f t="shared" si="65"/>
        <v>3143901000</v>
      </c>
      <c r="BL424" s="15">
        <f t="shared" si="65"/>
        <v>0</v>
      </c>
      <c r="BM424" s="15">
        <f t="shared" si="65"/>
        <v>0</v>
      </c>
      <c r="BN424" s="15">
        <f t="shared" si="65"/>
        <v>0</v>
      </c>
      <c r="BO424" s="15">
        <f t="shared" si="65"/>
        <v>0</v>
      </c>
      <c r="BP424" s="15">
        <f t="shared" si="65"/>
        <v>0</v>
      </c>
      <c r="BQ424" s="15">
        <f t="shared" si="65"/>
        <v>0</v>
      </c>
      <c r="BR424" s="15">
        <f t="shared" si="64"/>
        <v>3143901000</v>
      </c>
    </row>
    <row r="425" spans="1:70" ht="180" hidden="1" x14ac:dyDescent="0.25">
      <c r="A425" s="1">
        <v>418</v>
      </c>
      <c r="B425" s="110" t="s">
        <v>1307</v>
      </c>
      <c r="C425" s="7" t="s">
        <v>763</v>
      </c>
      <c r="D425" s="8" t="s">
        <v>764</v>
      </c>
      <c r="E425" s="9" t="s">
        <v>1417</v>
      </c>
      <c r="F425" s="8" t="s">
        <v>1418</v>
      </c>
      <c r="G425" s="10" t="s">
        <v>767</v>
      </c>
      <c r="H425" s="11" t="s">
        <v>768</v>
      </c>
      <c r="I425" s="11" t="s">
        <v>1483</v>
      </c>
      <c r="J425" s="11" t="s">
        <v>1483</v>
      </c>
      <c r="K425" s="11"/>
      <c r="L425" s="7">
        <v>8.0299999999999994</v>
      </c>
      <c r="M425" s="7">
        <v>8.5299999999999994</v>
      </c>
      <c r="N425" s="7"/>
      <c r="O425" s="12">
        <v>436</v>
      </c>
      <c r="P425" s="13" t="s">
        <v>1488</v>
      </c>
      <c r="Q425" s="8" t="s">
        <v>1489</v>
      </c>
      <c r="R425" s="30" t="s">
        <v>1490</v>
      </c>
      <c r="S425" s="33"/>
      <c r="T425" s="21">
        <v>120</v>
      </c>
      <c r="U425" s="31" t="s">
        <v>1491</v>
      </c>
      <c r="V425" s="8" t="s">
        <v>771</v>
      </c>
      <c r="W425" s="39">
        <v>197118951</v>
      </c>
      <c r="X425" s="15"/>
      <c r="Y425" s="15"/>
      <c r="Z425" s="15"/>
      <c r="AA425" s="15"/>
      <c r="AB425" s="15"/>
      <c r="AC425" s="15"/>
      <c r="AD425" s="15">
        <f t="shared" si="58"/>
        <v>197118951</v>
      </c>
      <c r="AE425" s="15">
        <v>31000000</v>
      </c>
      <c r="AF425" s="15"/>
      <c r="AG425" s="15"/>
      <c r="AH425" s="15"/>
      <c r="AI425" s="15"/>
      <c r="AJ425" s="15"/>
      <c r="AK425" s="15"/>
      <c r="AL425" s="15">
        <f t="shared" si="59"/>
        <v>31000000</v>
      </c>
      <c r="AM425" s="15">
        <v>200000000</v>
      </c>
      <c r="AN425" s="15"/>
      <c r="AO425" s="15"/>
      <c r="AP425" s="15"/>
      <c r="AQ425" s="15"/>
      <c r="AR425" s="15"/>
      <c r="AS425" s="15"/>
      <c r="AT425" s="15">
        <f t="shared" si="60"/>
        <v>200000000</v>
      </c>
      <c r="AU425" s="15">
        <v>169000000</v>
      </c>
      <c r="AV425" s="15"/>
      <c r="AW425" s="15"/>
      <c r="AX425" s="15"/>
      <c r="AY425" s="15"/>
      <c r="AZ425" s="15"/>
      <c r="BA425" s="15"/>
      <c r="BB425" s="15">
        <f t="shared" si="61"/>
        <v>169000000</v>
      </c>
      <c r="BC425" s="15">
        <v>100000000</v>
      </c>
      <c r="BD425" s="15"/>
      <c r="BE425" s="15"/>
      <c r="BF425" s="15"/>
      <c r="BG425" s="15"/>
      <c r="BH425" s="15"/>
      <c r="BI425" s="15"/>
      <c r="BJ425" s="15">
        <f t="shared" si="62"/>
        <v>100000000</v>
      </c>
      <c r="BK425" s="15">
        <f t="shared" si="65"/>
        <v>697118951</v>
      </c>
      <c r="BL425" s="15">
        <f t="shared" si="65"/>
        <v>0</v>
      </c>
      <c r="BM425" s="15">
        <f t="shared" si="65"/>
        <v>0</v>
      </c>
      <c r="BN425" s="15">
        <f t="shared" si="65"/>
        <v>0</v>
      </c>
      <c r="BO425" s="15">
        <f t="shared" si="65"/>
        <v>0</v>
      </c>
      <c r="BP425" s="15">
        <f t="shared" si="65"/>
        <v>0</v>
      </c>
      <c r="BQ425" s="15">
        <f t="shared" si="65"/>
        <v>0</v>
      </c>
      <c r="BR425" s="15">
        <f t="shared" si="64"/>
        <v>697118951</v>
      </c>
    </row>
    <row r="426" spans="1:70" ht="105" hidden="1" x14ac:dyDescent="0.25">
      <c r="A426" s="1">
        <v>419</v>
      </c>
      <c r="B426" s="110" t="s">
        <v>1307</v>
      </c>
      <c r="C426" s="7" t="s">
        <v>763</v>
      </c>
      <c r="D426" s="8" t="s">
        <v>764</v>
      </c>
      <c r="E426" s="9" t="s">
        <v>1417</v>
      </c>
      <c r="F426" s="8" t="s">
        <v>1418</v>
      </c>
      <c r="G426" s="10" t="s">
        <v>767</v>
      </c>
      <c r="H426" s="11" t="s">
        <v>768</v>
      </c>
      <c r="I426" s="11" t="s">
        <v>1483</v>
      </c>
      <c r="J426" s="11" t="s">
        <v>1483</v>
      </c>
      <c r="K426" s="11"/>
      <c r="L426" s="7">
        <v>8.0299999999999994</v>
      </c>
      <c r="M426" s="7">
        <v>8.5299999999999994</v>
      </c>
      <c r="N426" s="7"/>
      <c r="O426" s="12">
        <v>437</v>
      </c>
      <c r="P426" s="13" t="s">
        <v>1492</v>
      </c>
      <c r="Q426" s="8" t="s">
        <v>1493</v>
      </c>
      <c r="R426" s="8" t="s">
        <v>1493</v>
      </c>
      <c r="S426" s="14">
        <v>4</v>
      </c>
      <c r="T426" s="14">
        <v>6</v>
      </c>
      <c r="U426" s="14"/>
      <c r="V426" s="8" t="s">
        <v>771</v>
      </c>
      <c r="W426" s="39">
        <v>1529867471</v>
      </c>
      <c r="X426" s="15"/>
      <c r="Y426" s="15"/>
      <c r="Z426" s="15"/>
      <c r="AA426" s="15"/>
      <c r="AB426" s="15"/>
      <c r="AC426" s="15"/>
      <c r="AD426" s="15">
        <f t="shared" si="58"/>
        <v>1529867471</v>
      </c>
      <c r="AE426" s="15">
        <v>100000000</v>
      </c>
      <c r="AF426" s="15"/>
      <c r="AG426" s="15"/>
      <c r="AH426" s="15"/>
      <c r="AI426" s="15"/>
      <c r="AJ426" s="15"/>
      <c r="AK426" s="15"/>
      <c r="AL426" s="15">
        <f t="shared" si="59"/>
        <v>100000000</v>
      </c>
      <c r="AM426" s="15">
        <v>500000000</v>
      </c>
      <c r="AN426" s="15"/>
      <c r="AO426" s="15"/>
      <c r="AP426" s="15"/>
      <c r="AQ426" s="15"/>
      <c r="AR426" s="15"/>
      <c r="AS426" s="15"/>
      <c r="AT426" s="15">
        <f t="shared" si="60"/>
        <v>500000000</v>
      </c>
      <c r="AU426" s="15">
        <v>300000000</v>
      </c>
      <c r="AV426" s="15"/>
      <c r="AW426" s="15"/>
      <c r="AX426" s="15"/>
      <c r="AY426" s="15"/>
      <c r="AZ426" s="15"/>
      <c r="BA426" s="15"/>
      <c r="BB426" s="15">
        <f t="shared" si="61"/>
        <v>300000000</v>
      </c>
      <c r="BC426" s="15">
        <v>500000000</v>
      </c>
      <c r="BD426" s="15"/>
      <c r="BE426" s="15"/>
      <c r="BF426" s="15"/>
      <c r="BG426" s="15"/>
      <c r="BH426" s="15"/>
      <c r="BI426" s="15"/>
      <c r="BJ426" s="15">
        <f t="shared" si="62"/>
        <v>500000000</v>
      </c>
      <c r="BK426" s="15">
        <f t="shared" si="65"/>
        <v>2929867471</v>
      </c>
      <c r="BL426" s="15">
        <f t="shared" si="65"/>
        <v>0</v>
      </c>
      <c r="BM426" s="15">
        <f t="shared" si="65"/>
        <v>0</v>
      </c>
      <c r="BN426" s="15">
        <f t="shared" si="65"/>
        <v>0</v>
      </c>
      <c r="BO426" s="15">
        <f t="shared" si="65"/>
        <v>0</v>
      </c>
      <c r="BP426" s="15">
        <f t="shared" si="65"/>
        <v>0</v>
      </c>
      <c r="BQ426" s="15">
        <f t="shared" si="65"/>
        <v>0</v>
      </c>
      <c r="BR426" s="15">
        <f t="shared" si="64"/>
        <v>2929867471</v>
      </c>
    </row>
    <row r="427" spans="1:70" ht="165" hidden="1" x14ac:dyDescent="0.25">
      <c r="A427" s="1">
        <v>420</v>
      </c>
      <c r="B427" s="110" t="s">
        <v>1307</v>
      </c>
      <c r="C427" s="7" t="s">
        <v>763</v>
      </c>
      <c r="D427" s="8" t="s">
        <v>764</v>
      </c>
      <c r="E427" s="9" t="s">
        <v>1475</v>
      </c>
      <c r="F427" s="8" t="s">
        <v>1476</v>
      </c>
      <c r="G427" s="10" t="s">
        <v>767</v>
      </c>
      <c r="H427" s="11" t="s">
        <v>768</v>
      </c>
      <c r="I427" s="11" t="s">
        <v>1483</v>
      </c>
      <c r="J427" s="11" t="s">
        <v>1483</v>
      </c>
      <c r="K427" s="11"/>
      <c r="L427" s="7">
        <v>8.0299999999999994</v>
      </c>
      <c r="M427" s="7">
        <v>8.5299999999999994</v>
      </c>
      <c r="N427" s="7"/>
      <c r="O427" s="12">
        <v>438</v>
      </c>
      <c r="P427" s="13" t="s">
        <v>1494</v>
      </c>
      <c r="Q427" s="8" t="s">
        <v>1495</v>
      </c>
      <c r="R427" s="8" t="s">
        <v>1495</v>
      </c>
      <c r="S427" s="14">
        <v>10</v>
      </c>
      <c r="T427" s="14">
        <v>9</v>
      </c>
      <c r="U427" s="14"/>
      <c r="V427" s="8" t="s">
        <v>771</v>
      </c>
      <c r="W427" s="39">
        <v>430000000</v>
      </c>
      <c r="X427" s="15">
        <v>2600000000</v>
      </c>
      <c r="Y427" s="15"/>
      <c r="Z427" s="15"/>
      <c r="AA427" s="15"/>
      <c r="AB427" s="15"/>
      <c r="AC427" s="15"/>
      <c r="AD427" s="15">
        <f t="shared" si="58"/>
        <v>3030000000</v>
      </c>
      <c r="AE427" s="15">
        <v>30000000</v>
      </c>
      <c r="AF427" s="15">
        <v>2678004500</v>
      </c>
      <c r="AG427" s="15"/>
      <c r="AH427" s="15"/>
      <c r="AI427" s="15"/>
      <c r="AJ427" s="15"/>
      <c r="AK427" s="15"/>
      <c r="AL427" s="15">
        <f t="shared" si="59"/>
        <v>2708004500</v>
      </c>
      <c r="AM427" s="15"/>
      <c r="AN427" s="15">
        <v>3088382498</v>
      </c>
      <c r="AO427" s="15"/>
      <c r="AP427" s="15"/>
      <c r="AQ427" s="15"/>
      <c r="AR427" s="15"/>
      <c r="AS427" s="15"/>
      <c r="AT427" s="15">
        <f t="shared" si="60"/>
        <v>3088382498</v>
      </c>
      <c r="AU427" s="15"/>
      <c r="AV427" s="15">
        <v>3181033973</v>
      </c>
      <c r="AW427" s="15"/>
      <c r="AX427" s="15"/>
      <c r="AY427" s="15"/>
      <c r="AZ427" s="15"/>
      <c r="BA427" s="15"/>
      <c r="BB427" s="15">
        <f t="shared" si="61"/>
        <v>3181033973</v>
      </c>
      <c r="BC427" s="15"/>
      <c r="BD427" s="15">
        <v>3276464992</v>
      </c>
      <c r="BE427" s="15"/>
      <c r="BF427" s="15"/>
      <c r="BG427" s="15"/>
      <c r="BH427" s="15"/>
      <c r="BI427" s="15"/>
      <c r="BJ427" s="15">
        <f t="shared" si="62"/>
        <v>3276464992</v>
      </c>
      <c r="BK427" s="15">
        <f t="shared" si="65"/>
        <v>460000000</v>
      </c>
      <c r="BL427" s="15">
        <f t="shared" si="65"/>
        <v>14823885963</v>
      </c>
      <c r="BM427" s="15">
        <f t="shared" si="65"/>
        <v>0</v>
      </c>
      <c r="BN427" s="15">
        <f t="shared" si="65"/>
        <v>0</v>
      </c>
      <c r="BO427" s="15">
        <f t="shared" si="65"/>
        <v>0</v>
      </c>
      <c r="BP427" s="15">
        <f t="shared" si="65"/>
        <v>0</v>
      </c>
      <c r="BQ427" s="15">
        <f t="shared" si="65"/>
        <v>0</v>
      </c>
      <c r="BR427" s="15">
        <f t="shared" si="64"/>
        <v>15283885963</v>
      </c>
    </row>
    <row r="428" spans="1:70" ht="409.5" hidden="1" x14ac:dyDescent="0.25">
      <c r="A428" s="1">
        <v>421</v>
      </c>
      <c r="B428" s="110" t="s">
        <v>1307</v>
      </c>
      <c r="C428" s="7">
        <v>45</v>
      </c>
      <c r="D428" s="8" t="s">
        <v>548</v>
      </c>
      <c r="E428" s="9" t="s">
        <v>1248</v>
      </c>
      <c r="F428" s="8" t="s">
        <v>1249</v>
      </c>
      <c r="G428" s="7">
        <v>1000</v>
      </c>
      <c r="H428" s="11" t="s">
        <v>551</v>
      </c>
      <c r="I428" s="11" t="s">
        <v>1496</v>
      </c>
      <c r="J428" s="11" t="s">
        <v>1496</v>
      </c>
      <c r="K428" s="11"/>
      <c r="L428" s="7" t="s">
        <v>1497</v>
      </c>
      <c r="M428" s="7" t="s">
        <v>1498</v>
      </c>
      <c r="N428" s="7"/>
      <c r="O428" s="12">
        <v>440</v>
      </c>
      <c r="P428" s="13" t="s">
        <v>1499</v>
      </c>
      <c r="Q428" s="8" t="s">
        <v>1500</v>
      </c>
      <c r="R428" s="22" t="s">
        <v>1501</v>
      </c>
      <c r="S428" s="21">
        <v>0</v>
      </c>
      <c r="T428" s="14">
        <v>1000</v>
      </c>
      <c r="U428" s="31" t="s">
        <v>1502</v>
      </c>
      <c r="V428" s="8" t="s">
        <v>525</v>
      </c>
      <c r="W428" s="39">
        <v>36646590</v>
      </c>
      <c r="X428" s="15">
        <v>6472682360</v>
      </c>
      <c r="Y428" s="15"/>
      <c r="Z428" s="15"/>
      <c r="AA428" s="15"/>
      <c r="AB428" s="15"/>
      <c r="AC428" s="15"/>
      <c r="AD428" s="15">
        <f t="shared" si="58"/>
        <v>6509328950</v>
      </c>
      <c r="AE428" s="15"/>
      <c r="AF428" s="15">
        <v>7117649646</v>
      </c>
      <c r="AG428" s="15"/>
      <c r="AH428" s="15"/>
      <c r="AI428" s="15"/>
      <c r="AJ428" s="15"/>
      <c r="AK428" s="15">
        <v>1000000000</v>
      </c>
      <c r="AL428" s="15">
        <f t="shared" si="59"/>
        <v>8117649646</v>
      </c>
      <c r="AM428" s="15"/>
      <c r="AN428" s="15">
        <v>5075000000</v>
      </c>
      <c r="AO428" s="15"/>
      <c r="AP428" s="15"/>
      <c r="AQ428" s="15"/>
      <c r="AR428" s="15"/>
      <c r="AS428" s="15">
        <v>1000000000</v>
      </c>
      <c r="AT428" s="15">
        <f t="shared" si="60"/>
        <v>6075000000</v>
      </c>
      <c r="AU428" s="15"/>
      <c r="AV428" s="15">
        <v>5251686058</v>
      </c>
      <c r="AW428" s="15"/>
      <c r="AX428" s="15"/>
      <c r="AY428" s="15"/>
      <c r="AZ428" s="15"/>
      <c r="BA428" s="15">
        <v>1000000000</v>
      </c>
      <c r="BB428" s="15">
        <f t="shared" si="61"/>
        <v>6251686058</v>
      </c>
      <c r="BC428" s="15"/>
      <c r="BD428" s="15">
        <v>5668000000</v>
      </c>
      <c r="BE428" s="15"/>
      <c r="BF428" s="15"/>
      <c r="BG428" s="15"/>
      <c r="BH428" s="15"/>
      <c r="BI428" s="15"/>
      <c r="BJ428" s="15">
        <f t="shared" si="62"/>
        <v>5668000000</v>
      </c>
      <c r="BK428" s="15">
        <f t="shared" si="65"/>
        <v>36646590</v>
      </c>
      <c r="BL428" s="15">
        <f t="shared" si="65"/>
        <v>29585018064</v>
      </c>
      <c r="BM428" s="15">
        <f t="shared" si="65"/>
        <v>0</v>
      </c>
      <c r="BN428" s="15">
        <f t="shared" si="65"/>
        <v>0</v>
      </c>
      <c r="BO428" s="15">
        <f t="shared" si="65"/>
        <v>0</v>
      </c>
      <c r="BP428" s="15">
        <f t="shared" si="65"/>
        <v>0</v>
      </c>
      <c r="BQ428" s="15">
        <f t="shared" si="65"/>
        <v>3000000000</v>
      </c>
      <c r="BR428" s="15">
        <f t="shared" si="64"/>
        <v>32621664654</v>
      </c>
    </row>
    <row r="429" spans="1:70" ht="90" hidden="1" x14ac:dyDescent="0.25">
      <c r="A429" s="1">
        <v>422</v>
      </c>
      <c r="B429" s="110" t="s">
        <v>1307</v>
      </c>
      <c r="C429" s="7">
        <v>45</v>
      </c>
      <c r="D429" s="8" t="s">
        <v>548</v>
      </c>
      <c r="E429" s="9" t="s">
        <v>1248</v>
      </c>
      <c r="F429" s="8" t="s">
        <v>1249</v>
      </c>
      <c r="G429" s="7">
        <v>1000</v>
      </c>
      <c r="H429" s="11" t="s">
        <v>551</v>
      </c>
      <c r="I429" s="11" t="s">
        <v>1496</v>
      </c>
      <c r="J429" s="11" t="s">
        <v>1496</v>
      </c>
      <c r="K429" s="11"/>
      <c r="L429" s="7" t="s">
        <v>1497</v>
      </c>
      <c r="M429" s="7" t="s">
        <v>1498</v>
      </c>
      <c r="N429" s="7"/>
      <c r="O429" s="12">
        <v>441</v>
      </c>
      <c r="P429" s="13" t="s">
        <v>1503</v>
      </c>
      <c r="Q429" s="11" t="s">
        <v>1504</v>
      </c>
      <c r="R429" s="11" t="s">
        <v>1504</v>
      </c>
      <c r="S429" s="14">
        <v>0</v>
      </c>
      <c r="T429" s="20">
        <v>1</v>
      </c>
      <c r="U429" s="20"/>
      <c r="V429" s="8" t="s">
        <v>525</v>
      </c>
      <c r="W429" s="39"/>
      <c r="X429" s="15">
        <v>6248682692</v>
      </c>
      <c r="Y429" s="15"/>
      <c r="Z429" s="15"/>
      <c r="AA429" s="15"/>
      <c r="AB429" s="15"/>
      <c r="AC429" s="15"/>
      <c r="AD429" s="15">
        <f t="shared" si="58"/>
        <v>6248682692</v>
      </c>
      <c r="AE429" s="15"/>
      <c r="AF429" s="15">
        <v>4936106971</v>
      </c>
      <c r="AG429" s="15"/>
      <c r="AH429" s="15"/>
      <c r="AI429" s="15"/>
      <c r="AJ429" s="15"/>
      <c r="AK429" s="15">
        <v>100000000</v>
      </c>
      <c r="AL429" s="15">
        <f t="shared" si="59"/>
        <v>5036106971</v>
      </c>
      <c r="AM429" s="15"/>
      <c r="AN429" s="15">
        <v>3660000000</v>
      </c>
      <c r="AO429" s="15"/>
      <c r="AP429" s="15"/>
      <c r="AQ429" s="15"/>
      <c r="AR429" s="15"/>
      <c r="AS429" s="15">
        <v>100000000</v>
      </c>
      <c r="AT429" s="15">
        <f t="shared" si="60"/>
        <v>3760000000</v>
      </c>
      <c r="AU429" s="15"/>
      <c r="AV429" s="15">
        <v>3680000000</v>
      </c>
      <c r="AW429" s="15"/>
      <c r="AX429" s="15"/>
      <c r="AY429" s="15"/>
      <c r="AZ429" s="15"/>
      <c r="BA429" s="15">
        <v>100000000</v>
      </c>
      <c r="BB429" s="15">
        <f t="shared" si="61"/>
        <v>3780000000</v>
      </c>
      <c r="BC429" s="15"/>
      <c r="BD429" s="15">
        <v>3690000000</v>
      </c>
      <c r="BE429" s="15"/>
      <c r="BF429" s="15"/>
      <c r="BG429" s="15"/>
      <c r="BH429" s="15"/>
      <c r="BI429" s="15"/>
      <c r="BJ429" s="15">
        <f t="shared" si="62"/>
        <v>3690000000</v>
      </c>
      <c r="BK429" s="15">
        <f t="shared" si="65"/>
        <v>0</v>
      </c>
      <c r="BL429" s="15">
        <f t="shared" si="65"/>
        <v>22214789663</v>
      </c>
      <c r="BM429" s="15">
        <f t="shared" si="65"/>
        <v>0</v>
      </c>
      <c r="BN429" s="15">
        <f t="shared" si="65"/>
        <v>0</v>
      </c>
      <c r="BO429" s="15">
        <f t="shared" si="65"/>
        <v>0</v>
      </c>
      <c r="BP429" s="15">
        <f t="shared" si="65"/>
        <v>0</v>
      </c>
      <c r="BQ429" s="15">
        <f t="shared" si="65"/>
        <v>300000000</v>
      </c>
      <c r="BR429" s="15">
        <f t="shared" si="64"/>
        <v>22514789663</v>
      </c>
    </row>
    <row r="430" spans="1:70" ht="120" hidden="1" x14ac:dyDescent="0.25">
      <c r="A430" s="1">
        <v>423</v>
      </c>
      <c r="B430" s="110" t="s">
        <v>1307</v>
      </c>
      <c r="C430" s="7">
        <v>45</v>
      </c>
      <c r="D430" s="8" t="s">
        <v>548</v>
      </c>
      <c r="E430" s="9" t="s">
        <v>1248</v>
      </c>
      <c r="F430" s="8" t="s">
        <v>1249</v>
      </c>
      <c r="G430" s="7">
        <v>1000</v>
      </c>
      <c r="H430" s="11" t="s">
        <v>551</v>
      </c>
      <c r="I430" s="11" t="s">
        <v>1496</v>
      </c>
      <c r="J430" s="11" t="s">
        <v>1496</v>
      </c>
      <c r="K430" s="11"/>
      <c r="L430" s="7" t="s">
        <v>1497</v>
      </c>
      <c r="M430" s="7" t="s">
        <v>1498</v>
      </c>
      <c r="N430" s="7"/>
      <c r="O430" s="12">
        <v>442</v>
      </c>
      <c r="P430" s="13" t="s">
        <v>1505</v>
      </c>
      <c r="Q430" s="11" t="s">
        <v>1506</v>
      </c>
      <c r="R430" s="11" t="s">
        <v>1506</v>
      </c>
      <c r="S430" s="14">
        <v>0</v>
      </c>
      <c r="T430" s="20">
        <v>1</v>
      </c>
      <c r="U430" s="20"/>
      <c r="V430" s="8" t="s">
        <v>525</v>
      </c>
      <c r="W430" s="39"/>
      <c r="X430" s="15">
        <v>880586227</v>
      </c>
      <c r="Y430" s="15"/>
      <c r="Z430" s="15"/>
      <c r="AA430" s="15"/>
      <c r="AB430" s="15"/>
      <c r="AC430" s="15"/>
      <c r="AD430" s="15">
        <f t="shared" si="58"/>
        <v>880586227</v>
      </c>
      <c r="AE430" s="15"/>
      <c r="AF430" s="15">
        <v>509767966</v>
      </c>
      <c r="AG430" s="15"/>
      <c r="AH430" s="15"/>
      <c r="AI430" s="15"/>
      <c r="AJ430" s="15"/>
      <c r="AK430" s="15">
        <v>200000000</v>
      </c>
      <c r="AL430" s="15">
        <f t="shared" si="59"/>
        <v>709767966</v>
      </c>
      <c r="AM430" s="15"/>
      <c r="AN430" s="15">
        <v>650170930</v>
      </c>
      <c r="AO430" s="15"/>
      <c r="AP430" s="15"/>
      <c r="AQ430" s="15"/>
      <c r="AR430" s="15"/>
      <c r="AS430" s="15">
        <v>500000000</v>
      </c>
      <c r="AT430" s="15">
        <f t="shared" si="60"/>
        <v>1150170930</v>
      </c>
      <c r="AU430" s="15"/>
      <c r="AV430" s="15">
        <v>780000000</v>
      </c>
      <c r="AW430" s="15"/>
      <c r="AX430" s="15"/>
      <c r="AY430" s="15"/>
      <c r="AZ430" s="15"/>
      <c r="BA430" s="15">
        <v>500000000</v>
      </c>
      <c r="BB430" s="15">
        <f t="shared" si="61"/>
        <v>1280000000</v>
      </c>
      <c r="BC430" s="15"/>
      <c r="BD430" s="15">
        <v>710000000</v>
      </c>
      <c r="BE430" s="15"/>
      <c r="BF430" s="15"/>
      <c r="BG430" s="15"/>
      <c r="BH430" s="15"/>
      <c r="BI430" s="15"/>
      <c r="BJ430" s="15">
        <f t="shared" si="62"/>
        <v>710000000</v>
      </c>
      <c r="BK430" s="15">
        <f t="shared" si="65"/>
        <v>0</v>
      </c>
      <c r="BL430" s="15">
        <f t="shared" si="65"/>
        <v>3530525123</v>
      </c>
      <c r="BM430" s="15">
        <f t="shared" si="65"/>
        <v>0</v>
      </c>
      <c r="BN430" s="15">
        <f t="shared" si="65"/>
        <v>0</v>
      </c>
      <c r="BO430" s="15">
        <f t="shared" si="65"/>
        <v>0</v>
      </c>
      <c r="BP430" s="15">
        <f t="shared" si="65"/>
        <v>0</v>
      </c>
      <c r="BQ430" s="15">
        <f t="shared" si="65"/>
        <v>1200000000</v>
      </c>
      <c r="BR430" s="15">
        <f t="shared" si="64"/>
        <v>4730525123</v>
      </c>
    </row>
    <row r="431" spans="1:70" ht="409.5" hidden="1" x14ac:dyDescent="0.25">
      <c r="A431" s="1">
        <v>424</v>
      </c>
      <c r="B431" s="110" t="s">
        <v>1307</v>
      </c>
      <c r="C431" s="7">
        <v>45</v>
      </c>
      <c r="D431" s="8" t="s">
        <v>548</v>
      </c>
      <c r="E431" s="9" t="s">
        <v>549</v>
      </c>
      <c r="F431" s="8" t="s">
        <v>550</v>
      </c>
      <c r="G431" s="7">
        <v>1000</v>
      </c>
      <c r="H431" s="11" t="s">
        <v>551</v>
      </c>
      <c r="I431" s="11" t="s">
        <v>1507</v>
      </c>
      <c r="J431" s="11" t="s">
        <v>1507</v>
      </c>
      <c r="K431" s="11"/>
      <c r="L431" s="23">
        <v>0.58599999999999997</v>
      </c>
      <c r="M431" s="23">
        <v>0.6</v>
      </c>
      <c r="N431" s="23"/>
      <c r="O431" s="19">
        <v>443</v>
      </c>
      <c r="P431" s="13" t="s">
        <v>1508</v>
      </c>
      <c r="Q431" s="11" t="s">
        <v>1509</v>
      </c>
      <c r="R431" s="22" t="s">
        <v>1510</v>
      </c>
      <c r="S431" s="14">
        <v>0</v>
      </c>
      <c r="T431" s="20">
        <v>1</v>
      </c>
      <c r="U431" s="35" t="s">
        <v>1511</v>
      </c>
      <c r="V431" s="8" t="s">
        <v>525</v>
      </c>
      <c r="W431" s="39">
        <v>78400140</v>
      </c>
      <c r="X431" s="15"/>
      <c r="Y431" s="15"/>
      <c r="Z431" s="15"/>
      <c r="AA431" s="15"/>
      <c r="AB431" s="15"/>
      <c r="AC431" s="15"/>
      <c r="AD431" s="15">
        <f t="shared" si="58"/>
        <v>78400140</v>
      </c>
      <c r="AE431" s="15">
        <v>200000000</v>
      </c>
      <c r="AF431" s="15"/>
      <c r="AG431" s="15"/>
      <c r="AH431" s="15"/>
      <c r="AI431" s="15"/>
      <c r="AJ431" s="15"/>
      <c r="AK431" s="15">
        <v>100000000</v>
      </c>
      <c r="AL431" s="15">
        <f t="shared" si="59"/>
        <v>300000000</v>
      </c>
      <c r="AM431" s="15">
        <v>200000000</v>
      </c>
      <c r="AN431" s="15"/>
      <c r="AO431" s="15"/>
      <c r="AP431" s="15"/>
      <c r="AQ431" s="15"/>
      <c r="AR431" s="15"/>
      <c r="AS431" s="15">
        <v>100000000</v>
      </c>
      <c r="AT431" s="15">
        <f t="shared" si="60"/>
        <v>300000000</v>
      </c>
      <c r="AU431" s="15">
        <v>300000000</v>
      </c>
      <c r="AV431" s="15"/>
      <c r="AW431" s="15"/>
      <c r="AX431" s="15"/>
      <c r="AY431" s="15"/>
      <c r="AZ431" s="15"/>
      <c r="BA431" s="15">
        <v>100000000</v>
      </c>
      <c r="BB431" s="15">
        <f t="shared" si="61"/>
        <v>400000000</v>
      </c>
      <c r="BC431" s="15">
        <v>200000000</v>
      </c>
      <c r="BD431" s="15"/>
      <c r="BE431" s="15"/>
      <c r="BF431" s="15"/>
      <c r="BG431" s="15"/>
      <c r="BH431" s="15"/>
      <c r="BI431" s="15"/>
      <c r="BJ431" s="15">
        <f t="shared" si="62"/>
        <v>200000000</v>
      </c>
      <c r="BK431" s="15">
        <f t="shared" si="65"/>
        <v>978400140</v>
      </c>
      <c r="BL431" s="15">
        <f t="shared" si="65"/>
        <v>0</v>
      </c>
      <c r="BM431" s="15">
        <f t="shared" si="65"/>
        <v>0</v>
      </c>
      <c r="BN431" s="15">
        <f t="shared" si="65"/>
        <v>0</v>
      </c>
      <c r="BO431" s="15">
        <f t="shared" si="65"/>
        <v>0</v>
      </c>
      <c r="BP431" s="15">
        <f t="shared" si="65"/>
        <v>0</v>
      </c>
      <c r="BQ431" s="15">
        <f t="shared" si="65"/>
        <v>300000000</v>
      </c>
      <c r="BR431" s="15">
        <f t="shared" si="64"/>
        <v>1278400140</v>
      </c>
    </row>
    <row r="432" spans="1:70" ht="135" hidden="1" x14ac:dyDescent="0.25">
      <c r="A432" s="1">
        <v>425</v>
      </c>
      <c r="B432" s="110" t="s">
        <v>1307</v>
      </c>
      <c r="C432" s="7">
        <v>45</v>
      </c>
      <c r="D432" s="8" t="s">
        <v>548</v>
      </c>
      <c r="E432" s="9" t="s">
        <v>549</v>
      </c>
      <c r="F432" s="8" t="s">
        <v>550</v>
      </c>
      <c r="G432" s="7">
        <v>1000</v>
      </c>
      <c r="H432" s="11" t="s">
        <v>551</v>
      </c>
      <c r="I432" s="11" t="s">
        <v>1507</v>
      </c>
      <c r="J432" s="11" t="s">
        <v>1507</v>
      </c>
      <c r="K432" s="11"/>
      <c r="L432" s="23">
        <v>0.58599999999999997</v>
      </c>
      <c r="M432" s="23">
        <v>0.6</v>
      </c>
      <c r="N432" s="23"/>
      <c r="O432" s="19">
        <v>444</v>
      </c>
      <c r="P432" s="13" t="s">
        <v>1512</v>
      </c>
      <c r="Q432" s="11" t="s">
        <v>1513</v>
      </c>
      <c r="R432" s="11" t="s">
        <v>1513</v>
      </c>
      <c r="S432" s="14">
        <v>0</v>
      </c>
      <c r="T432" s="20">
        <v>1</v>
      </c>
      <c r="U432" s="20"/>
      <c r="V432" s="8" t="s">
        <v>525</v>
      </c>
      <c r="W432" s="39"/>
      <c r="X432" s="15"/>
      <c r="Y432" s="15"/>
      <c r="Z432" s="15"/>
      <c r="AA432" s="15"/>
      <c r="AB432" s="15"/>
      <c r="AC432" s="15"/>
      <c r="AD432" s="15">
        <f t="shared" si="58"/>
        <v>0</v>
      </c>
      <c r="AE432" s="15"/>
      <c r="AF432" s="15"/>
      <c r="AG432" s="15"/>
      <c r="AH432" s="15"/>
      <c r="AI432" s="15"/>
      <c r="AJ432" s="15"/>
      <c r="AK432" s="15"/>
      <c r="AL432" s="15">
        <f t="shared" si="59"/>
        <v>0</v>
      </c>
      <c r="AM432" s="15">
        <v>50000000</v>
      </c>
      <c r="AN432" s="15"/>
      <c r="AO432" s="15"/>
      <c r="AP432" s="15"/>
      <c r="AQ432" s="15"/>
      <c r="AR432" s="15"/>
      <c r="AS432" s="15"/>
      <c r="AT432" s="15">
        <f t="shared" si="60"/>
        <v>50000000</v>
      </c>
      <c r="AU432" s="15">
        <v>100000000</v>
      </c>
      <c r="AV432" s="15"/>
      <c r="AW432" s="15"/>
      <c r="AX432" s="15"/>
      <c r="AY432" s="15"/>
      <c r="AZ432" s="15"/>
      <c r="BA432" s="15"/>
      <c r="BB432" s="15">
        <f t="shared" si="61"/>
        <v>100000000</v>
      </c>
      <c r="BC432" s="15">
        <v>75000000</v>
      </c>
      <c r="BD432" s="15"/>
      <c r="BE432" s="15"/>
      <c r="BF432" s="15"/>
      <c r="BG432" s="15"/>
      <c r="BH432" s="15"/>
      <c r="BI432" s="15"/>
      <c r="BJ432" s="15">
        <f t="shared" si="62"/>
        <v>75000000</v>
      </c>
      <c r="BK432" s="15">
        <f t="shared" si="65"/>
        <v>225000000</v>
      </c>
      <c r="BL432" s="15">
        <f t="shared" si="65"/>
        <v>0</v>
      </c>
      <c r="BM432" s="15">
        <f t="shared" si="65"/>
        <v>0</v>
      </c>
      <c r="BN432" s="15">
        <f t="shared" si="65"/>
        <v>0</v>
      </c>
      <c r="BO432" s="15">
        <f t="shared" si="65"/>
        <v>0</v>
      </c>
      <c r="BP432" s="15">
        <f t="shared" si="65"/>
        <v>0</v>
      </c>
      <c r="BQ432" s="15">
        <f t="shared" si="65"/>
        <v>0</v>
      </c>
      <c r="BR432" s="15">
        <f t="shared" si="64"/>
        <v>225000000</v>
      </c>
    </row>
    <row r="433" spans="1:70" ht="105" hidden="1" x14ac:dyDescent="0.25">
      <c r="A433" s="1">
        <v>426</v>
      </c>
      <c r="B433" s="110" t="s">
        <v>1307</v>
      </c>
      <c r="C433" s="7">
        <v>45</v>
      </c>
      <c r="D433" s="8" t="s">
        <v>548</v>
      </c>
      <c r="E433" s="9" t="s">
        <v>1248</v>
      </c>
      <c r="F433" s="8" t="s">
        <v>1249</v>
      </c>
      <c r="G433" s="7">
        <v>1000</v>
      </c>
      <c r="H433" s="11" t="s">
        <v>551</v>
      </c>
      <c r="I433" s="11" t="s">
        <v>1507</v>
      </c>
      <c r="J433" s="11" t="s">
        <v>1507</v>
      </c>
      <c r="K433" s="11"/>
      <c r="L433" s="23">
        <v>0.58599999999999997</v>
      </c>
      <c r="M433" s="23">
        <v>0.6</v>
      </c>
      <c r="N433" s="23"/>
      <c r="O433" s="19">
        <v>445</v>
      </c>
      <c r="P433" s="13" t="s">
        <v>1514</v>
      </c>
      <c r="Q433" s="11" t="s">
        <v>1515</v>
      </c>
      <c r="R433" s="11" t="s">
        <v>1515</v>
      </c>
      <c r="S433" s="21">
        <v>0</v>
      </c>
      <c r="T433" s="21">
        <v>1</v>
      </c>
      <c r="U433" s="21"/>
      <c r="V433" s="8" t="s">
        <v>525</v>
      </c>
      <c r="W433" s="39"/>
      <c r="X433" s="15">
        <v>65000000</v>
      </c>
      <c r="Y433" s="15"/>
      <c r="Z433" s="15"/>
      <c r="AA433" s="15"/>
      <c r="AB433" s="15"/>
      <c r="AC433" s="15"/>
      <c r="AD433" s="15">
        <f t="shared" si="58"/>
        <v>65000000</v>
      </c>
      <c r="AE433" s="15"/>
      <c r="AF433" s="15">
        <v>591041688</v>
      </c>
      <c r="AG433" s="15"/>
      <c r="AH433" s="15"/>
      <c r="AI433" s="15"/>
      <c r="AJ433" s="15"/>
      <c r="AK433" s="15"/>
      <c r="AL433" s="15">
        <f t="shared" si="59"/>
        <v>591041688</v>
      </c>
      <c r="AM433" s="15"/>
      <c r="AN433" s="15">
        <v>550000000</v>
      </c>
      <c r="AO433" s="15"/>
      <c r="AP433" s="15"/>
      <c r="AQ433" s="15"/>
      <c r="AR433" s="15"/>
      <c r="AS433" s="15"/>
      <c r="AT433" s="15">
        <f t="shared" si="60"/>
        <v>550000000</v>
      </c>
      <c r="AU433" s="15"/>
      <c r="AV433" s="15">
        <v>580000000</v>
      </c>
      <c r="AW433" s="15"/>
      <c r="AX433" s="15"/>
      <c r="AY433" s="15"/>
      <c r="AZ433" s="15"/>
      <c r="BA433" s="15"/>
      <c r="BB433" s="15">
        <f t="shared" si="61"/>
        <v>580000000</v>
      </c>
      <c r="BC433" s="15"/>
      <c r="BD433" s="15">
        <v>611196640</v>
      </c>
      <c r="BE433" s="15"/>
      <c r="BF433" s="15"/>
      <c r="BG433" s="15"/>
      <c r="BH433" s="15"/>
      <c r="BI433" s="15"/>
      <c r="BJ433" s="15">
        <f t="shared" si="62"/>
        <v>611196640</v>
      </c>
      <c r="BK433" s="15">
        <f t="shared" si="65"/>
        <v>0</v>
      </c>
      <c r="BL433" s="15">
        <f t="shared" si="65"/>
        <v>2397238328</v>
      </c>
      <c r="BM433" s="15">
        <f t="shared" si="65"/>
        <v>0</v>
      </c>
      <c r="BN433" s="15">
        <f t="shared" si="65"/>
        <v>0</v>
      </c>
      <c r="BO433" s="15">
        <f t="shared" si="65"/>
        <v>0</v>
      </c>
      <c r="BP433" s="15">
        <f t="shared" si="65"/>
        <v>0</v>
      </c>
      <c r="BQ433" s="15">
        <f t="shared" si="65"/>
        <v>0</v>
      </c>
      <c r="BR433" s="15">
        <f t="shared" si="64"/>
        <v>2397238328</v>
      </c>
    </row>
    <row r="434" spans="1:70" x14ac:dyDescent="0.25">
      <c r="BC434" s="349">
        <f>SUBTOTAL(9,BC4:BC433)</f>
        <v>584172079</v>
      </c>
    </row>
    <row r="435" spans="1:70" x14ac:dyDescent="0.25">
      <c r="AG435" s="115"/>
    </row>
    <row r="436" spans="1:70" x14ac:dyDescent="0.25">
      <c r="BC436" s="349">
        <v>1138281085</v>
      </c>
    </row>
    <row r="437" spans="1:70" x14ac:dyDescent="0.25">
      <c r="W437" s="115"/>
      <c r="X437" s="115"/>
      <c r="Y437" s="115"/>
      <c r="Z437" s="115"/>
      <c r="AA437" s="115"/>
      <c r="AB437" s="115"/>
      <c r="AC437" s="115"/>
      <c r="AD437" s="115"/>
      <c r="AE437" s="115"/>
      <c r="AF437" s="115"/>
      <c r="AG437" s="115"/>
      <c r="AH437" s="115"/>
      <c r="AI437" s="115"/>
      <c r="AJ437" s="115"/>
      <c r="AK437" s="115"/>
      <c r="AL437" s="115"/>
      <c r="AM437" s="115"/>
      <c r="AN437" s="115"/>
      <c r="AO437" s="115"/>
      <c r="AP437" s="115"/>
      <c r="AQ437" s="115"/>
      <c r="AR437" s="115"/>
      <c r="AS437" s="115"/>
      <c r="AT437" s="115"/>
      <c r="AU437" s="117"/>
      <c r="AV437" s="115"/>
      <c r="AW437" s="115"/>
      <c r="AX437" s="115"/>
      <c r="AY437" s="115"/>
      <c r="AZ437" s="115"/>
      <c r="BA437" s="115"/>
      <c r="BB437" s="115"/>
      <c r="BC437" s="349"/>
      <c r="BD437" s="115"/>
      <c r="BE437" s="115"/>
      <c r="BF437" s="115"/>
      <c r="BG437" s="115"/>
      <c r="BH437" s="115"/>
      <c r="BI437" s="115"/>
      <c r="BJ437" s="115"/>
      <c r="BK437" s="115"/>
      <c r="BL437" s="115"/>
      <c r="BM437" s="115"/>
      <c r="BN437" s="115"/>
      <c r="BO437" s="115"/>
      <c r="BP437" s="115"/>
      <c r="BQ437" s="115"/>
      <c r="BR437" s="115"/>
    </row>
    <row r="438" spans="1:70" x14ac:dyDescent="0.25">
      <c r="W438" s="115"/>
      <c r="AU438" s="117"/>
      <c r="BC438" s="349">
        <f>+BC436-BC434</f>
        <v>554109006</v>
      </c>
      <c r="BK438" s="115"/>
      <c r="BR438" s="115"/>
    </row>
    <row r="439" spans="1:70" x14ac:dyDescent="0.25">
      <c r="W439" s="115"/>
      <c r="X439" s="115"/>
      <c r="AM439" s="115"/>
      <c r="BC439" s="115"/>
      <c r="BK439" s="115"/>
      <c r="BL439" s="115"/>
      <c r="BM439" s="115"/>
      <c r="BN439" s="115"/>
      <c r="BO439" s="115"/>
      <c r="BP439" s="115"/>
      <c r="BQ439" s="115"/>
      <c r="BR439" s="115"/>
    </row>
    <row r="440" spans="1:70" x14ac:dyDescent="0.25">
      <c r="X440" s="115"/>
      <c r="Z440" s="115"/>
      <c r="AB440" s="115"/>
      <c r="AD440" s="115"/>
      <c r="AE440" s="115"/>
      <c r="AF440" s="115"/>
      <c r="AG440" s="115"/>
      <c r="AH440" s="115"/>
      <c r="AI440" s="115"/>
      <c r="AJ440" s="115"/>
      <c r="AK440" s="115"/>
      <c r="AL440" s="115"/>
      <c r="AM440" s="115"/>
      <c r="AN440" s="115"/>
      <c r="AO440" s="115"/>
      <c r="AP440" s="115"/>
      <c r="AQ440" s="115"/>
      <c r="AR440" s="115"/>
      <c r="AS440" s="115"/>
      <c r="AT440" s="115"/>
      <c r="AU440" s="117"/>
      <c r="AV440" s="115"/>
      <c r="AW440" s="118"/>
      <c r="AX440" s="115"/>
      <c r="AY440" s="115"/>
      <c r="AZ440" s="115"/>
      <c r="BA440" s="115"/>
      <c r="BB440" s="115"/>
      <c r="BC440" s="115"/>
      <c r="BD440" s="115"/>
      <c r="BE440" s="115"/>
      <c r="BF440" s="115"/>
      <c r="BG440" s="115"/>
      <c r="BH440" s="115"/>
      <c r="BI440" s="115"/>
      <c r="BJ440" s="115"/>
      <c r="BK440" s="115"/>
      <c r="BL440" s="115"/>
      <c r="BM440" s="115"/>
      <c r="BN440" s="115"/>
      <c r="BO440" s="115"/>
      <c r="BP440" s="115"/>
      <c r="BQ440" s="115"/>
      <c r="BR440" s="115"/>
    </row>
    <row r="441" spans="1:70" x14ac:dyDescent="0.25">
      <c r="AD441" s="115"/>
      <c r="AE441" s="115"/>
      <c r="AM441" s="115"/>
      <c r="AU441" s="117"/>
      <c r="BC441" s="115"/>
      <c r="BJ441" s="115"/>
      <c r="BK441" s="118"/>
      <c r="BR441" s="115"/>
    </row>
    <row r="442" spans="1:70" x14ac:dyDescent="0.25">
      <c r="X442" s="115"/>
      <c r="AF442" s="115"/>
    </row>
  </sheetData>
  <autoFilter ref="A3:BR433">
    <filterColumn colId="14">
      <filters>
        <filter val="27"/>
      </filters>
    </filterColumn>
    <filterColumn colId="21">
      <filters>
        <filter val="SECRETARÍA DE SALUD"/>
      </filters>
    </filterColumn>
  </autoFilter>
  <mergeCells count="6">
    <mergeCell ref="BJ2:BR2"/>
    <mergeCell ref="W2:AD2"/>
    <mergeCell ref="AE2:AL2"/>
    <mergeCell ref="AM2:AT2"/>
    <mergeCell ref="AU2:BB2"/>
    <mergeCell ref="BC2:BI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B230"/>
  <sheetViews>
    <sheetView zoomScale="70" zoomScaleNormal="70" workbookViewId="0">
      <selection activeCell="E5" sqref="E5"/>
    </sheetView>
  </sheetViews>
  <sheetFormatPr baseColWidth="10" defaultRowHeight="15.75" x14ac:dyDescent="0.25"/>
  <cols>
    <col min="1" max="1" width="33.42578125" style="125" bestFit="1" customWidth="1"/>
    <col min="2" max="2" width="101.7109375" style="125" customWidth="1"/>
    <col min="11" max="24" width="0" hidden="1" customWidth="1"/>
    <col min="30" max="47" width="0" hidden="1" customWidth="1"/>
  </cols>
  <sheetData>
    <row r="2" spans="1:28" x14ac:dyDescent="0.25">
      <c r="A2" s="119" t="s">
        <v>1516</v>
      </c>
      <c r="B2" s="119" t="s">
        <v>1517</v>
      </c>
    </row>
    <row r="3" spans="1:28" x14ac:dyDescent="0.25">
      <c r="A3" s="120" t="s">
        <v>1518</v>
      </c>
      <c r="B3" s="121" t="s">
        <v>1519</v>
      </c>
    </row>
    <row r="4" spans="1:28" x14ac:dyDescent="0.25">
      <c r="A4" s="120" t="s">
        <v>1518</v>
      </c>
      <c r="B4" s="121" t="s">
        <v>1520</v>
      </c>
    </row>
    <row r="5" spans="1:28" x14ac:dyDescent="0.25">
      <c r="A5" s="120" t="s">
        <v>1518</v>
      </c>
      <c r="B5" s="121" t="s">
        <v>1521</v>
      </c>
      <c r="AB5" s="434"/>
    </row>
    <row r="6" spans="1:28" x14ac:dyDescent="0.25">
      <c r="A6" s="120" t="s">
        <v>1518</v>
      </c>
      <c r="B6" s="121" t="s">
        <v>1522</v>
      </c>
      <c r="AB6" s="434"/>
    </row>
    <row r="7" spans="1:28" x14ac:dyDescent="0.25">
      <c r="A7" s="120" t="s">
        <v>1518</v>
      </c>
      <c r="B7" s="121" t="s">
        <v>1523</v>
      </c>
      <c r="AB7" s="434"/>
    </row>
    <row r="8" spans="1:28" x14ac:dyDescent="0.25">
      <c r="A8" s="120" t="s">
        <v>1518</v>
      </c>
      <c r="B8" s="121" t="s">
        <v>1524</v>
      </c>
      <c r="AB8" s="434"/>
    </row>
    <row r="9" spans="1:28" x14ac:dyDescent="0.25">
      <c r="A9" s="120" t="s">
        <v>1518</v>
      </c>
      <c r="B9" s="121" t="s">
        <v>1525</v>
      </c>
      <c r="AB9" s="434"/>
    </row>
    <row r="10" spans="1:28" x14ac:dyDescent="0.25">
      <c r="A10" s="120" t="s">
        <v>1518</v>
      </c>
      <c r="B10" s="121" t="s">
        <v>1526</v>
      </c>
      <c r="AB10" s="434"/>
    </row>
    <row r="11" spans="1:28" x14ac:dyDescent="0.25">
      <c r="A11" s="120" t="s">
        <v>1518</v>
      </c>
      <c r="B11" s="121" t="s">
        <v>1527</v>
      </c>
      <c r="AB11" s="434"/>
    </row>
    <row r="12" spans="1:28" x14ac:dyDescent="0.25">
      <c r="A12" s="120" t="s">
        <v>1518</v>
      </c>
      <c r="B12" s="121" t="s">
        <v>1528</v>
      </c>
      <c r="AB12" s="434"/>
    </row>
    <row r="13" spans="1:28" x14ac:dyDescent="0.25">
      <c r="A13" s="120" t="s">
        <v>1518</v>
      </c>
      <c r="B13" s="121" t="s">
        <v>1529</v>
      </c>
      <c r="AB13" s="434"/>
    </row>
    <row r="14" spans="1:28" x14ac:dyDescent="0.25">
      <c r="A14" s="120" t="s">
        <v>1518</v>
      </c>
      <c r="B14" s="121" t="s">
        <v>1530</v>
      </c>
      <c r="AB14" s="434"/>
    </row>
    <row r="15" spans="1:28" x14ac:dyDescent="0.25">
      <c r="A15" s="120" t="s">
        <v>1518</v>
      </c>
      <c r="B15" s="121" t="s">
        <v>1525</v>
      </c>
      <c r="AB15" s="434"/>
    </row>
    <row r="16" spans="1:28" x14ac:dyDescent="0.25">
      <c r="A16" s="120" t="s">
        <v>1518</v>
      </c>
      <c r="B16" s="121" t="s">
        <v>1531</v>
      </c>
      <c r="AB16" s="434"/>
    </row>
    <row r="17" spans="1:28" x14ac:dyDescent="0.25">
      <c r="A17" s="120" t="s">
        <v>1518</v>
      </c>
      <c r="B17" s="121" t="s">
        <v>1532</v>
      </c>
      <c r="AB17" s="434"/>
    </row>
    <row r="18" spans="1:28" x14ac:dyDescent="0.25">
      <c r="A18" s="122" t="s">
        <v>1533</v>
      </c>
      <c r="B18" s="123" t="s">
        <v>1519</v>
      </c>
      <c r="AB18" s="434"/>
    </row>
    <row r="19" spans="1:28" x14ac:dyDescent="0.25">
      <c r="A19" s="122" t="s">
        <v>1533</v>
      </c>
      <c r="B19" s="123" t="s">
        <v>1520</v>
      </c>
      <c r="AB19" s="434"/>
    </row>
    <row r="20" spans="1:28" x14ac:dyDescent="0.25">
      <c r="A20" s="122" t="s">
        <v>1533</v>
      </c>
      <c r="B20" s="123" t="s">
        <v>1521</v>
      </c>
      <c r="AB20" s="434"/>
    </row>
    <row r="21" spans="1:28" x14ac:dyDescent="0.25">
      <c r="A21" s="122" t="s">
        <v>1533</v>
      </c>
      <c r="B21" s="123" t="s">
        <v>1522</v>
      </c>
      <c r="AB21" s="434"/>
    </row>
    <row r="22" spans="1:28" x14ac:dyDescent="0.25">
      <c r="A22" s="122" t="s">
        <v>1533</v>
      </c>
      <c r="B22" s="123" t="s">
        <v>1523</v>
      </c>
      <c r="AB22" s="434"/>
    </row>
    <row r="23" spans="1:28" x14ac:dyDescent="0.25">
      <c r="A23" s="122" t="s">
        <v>1533</v>
      </c>
      <c r="B23" s="123" t="s">
        <v>1524</v>
      </c>
      <c r="AB23" s="434"/>
    </row>
    <row r="24" spans="1:28" x14ac:dyDescent="0.25">
      <c r="A24" s="122" t="s">
        <v>1533</v>
      </c>
      <c r="B24" s="123" t="s">
        <v>1525</v>
      </c>
      <c r="AB24" s="434"/>
    </row>
    <row r="25" spans="1:28" x14ac:dyDescent="0.25">
      <c r="A25" s="122" t="s">
        <v>1533</v>
      </c>
      <c r="B25" s="123" t="s">
        <v>1526</v>
      </c>
      <c r="AB25" s="434"/>
    </row>
    <row r="26" spans="1:28" x14ac:dyDescent="0.25">
      <c r="A26" s="122" t="s">
        <v>1533</v>
      </c>
      <c r="B26" s="123" t="s">
        <v>1527</v>
      </c>
      <c r="AB26" s="434"/>
    </row>
    <row r="27" spans="1:28" x14ac:dyDescent="0.25">
      <c r="A27" s="122" t="s">
        <v>1533</v>
      </c>
      <c r="B27" s="123" t="s">
        <v>1528</v>
      </c>
      <c r="AB27" s="434"/>
    </row>
    <row r="28" spans="1:28" x14ac:dyDescent="0.25">
      <c r="A28" s="122" t="s">
        <v>1533</v>
      </c>
      <c r="B28" s="123" t="s">
        <v>1529</v>
      </c>
      <c r="AB28" s="434"/>
    </row>
    <row r="29" spans="1:28" x14ac:dyDescent="0.25">
      <c r="A29" s="122" t="s">
        <v>1533</v>
      </c>
      <c r="B29" s="123" t="s">
        <v>1530</v>
      </c>
      <c r="AB29" s="434"/>
    </row>
    <row r="30" spans="1:28" x14ac:dyDescent="0.25">
      <c r="A30" s="122" t="s">
        <v>1533</v>
      </c>
      <c r="B30" s="123" t="s">
        <v>1525</v>
      </c>
      <c r="AB30" s="434"/>
    </row>
    <row r="31" spans="1:28" x14ac:dyDescent="0.25">
      <c r="A31" s="122" t="s">
        <v>1533</v>
      </c>
      <c r="B31" s="123" t="s">
        <v>1531</v>
      </c>
      <c r="AB31" s="434"/>
    </row>
    <row r="32" spans="1:28" x14ac:dyDescent="0.25">
      <c r="A32" s="122" t="s">
        <v>1533</v>
      </c>
      <c r="B32" s="123" t="s">
        <v>1532</v>
      </c>
      <c r="AB32" s="434"/>
    </row>
    <row r="33" spans="1:28" x14ac:dyDescent="0.25">
      <c r="A33" s="124" t="s">
        <v>1534</v>
      </c>
      <c r="B33" s="124" t="s">
        <v>1535</v>
      </c>
      <c r="AB33" s="434"/>
    </row>
    <row r="34" spans="1:28" x14ac:dyDescent="0.25">
      <c r="A34" s="124" t="s">
        <v>1534</v>
      </c>
      <c r="B34" s="124" t="s">
        <v>1536</v>
      </c>
      <c r="AB34" s="434"/>
    </row>
    <row r="35" spans="1:28" x14ac:dyDescent="0.25">
      <c r="A35" s="124" t="s">
        <v>1534</v>
      </c>
      <c r="B35" s="124" t="s">
        <v>1537</v>
      </c>
      <c r="AB35" s="434"/>
    </row>
    <row r="36" spans="1:28" x14ac:dyDescent="0.25">
      <c r="A36" s="124" t="s">
        <v>1534</v>
      </c>
      <c r="B36" s="124" t="s">
        <v>1538</v>
      </c>
      <c r="AB36" s="434"/>
    </row>
    <row r="37" spans="1:28" x14ac:dyDescent="0.25">
      <c r="A37" s="124" t="s">
        <v>1534</v>
      </c>
      <c r="B37" s="124" t="s">
        <v>1539</v>
      </c>
      <c r="AB37" s="434"/>
    </row>
    <row r="38" spans="1:28" x14ac:dyDescent="0.25">
      <c r="A38" s="124" t="s">
        <v>1534</v>
      </c>
      <c r="B38" s="124" t="s">
        <v>1540</v>
      </c>
      <c r="AB38" s="434"/>
    </row>
    <row r="39" spans="1:28" x14ac:dyDescent="0.25">
      <c r="A39" s="124" t="s">
        <v>1534</v>
      </c>
      <c r="B39" s="124" t="s">
        <v>1541</v>
      </c>
      <c r="AB39" s="434"/>
    </row>
    <row r="40" spans="1:28" x14ac:dyDescent="0.25">
      <c r="A40" s="124" t="s">
        <v>1534</v>
      </c>
      <c r="B40" s="124" t="s">
        <v>1542</v>
      </c>
      <c r="AB40" s="434"/>
    </row>
    <row r="41" spans="1:28" x14ac:dyDescent="0.25">
      <c r="A41" s="124" t="s">
        <v>1534</v>
      </c>
      <c r="B41" s="124" t="s">
        <v>1543</v>
      </c>
      <c r="AB41" s="434"/>
    </row>
    <row r="42" spans="1:28" x14ac:dyDescent="0.25">
      <c r="A42" s="124" t="s">
        <v>1534</v>
      </c>
      <c r="B42" s="124" t="s">
        <v>1544</v>
      </c>
      <c r="AB42" s="434"/>
    </row>
    <row r="43" spans="1:28" x14ac:dyDescent="0.25">
      <c r="A43" s="124" t="s">
        <v>1534</v>
      </c>
      <c r="B43" s="124" t="s">
        <v>1545</v>
      </c>
      <c r="AB43" s="434"/>
    </row>
    <row r="44" spans="1:28" x14ac:dyDescent="0.25">
      <c r="A44" s="124" t="s">
        <v>1534</v>
      </c>
      <c r="B44" s="124" t="s">
        <v>1546</v>
      </c>
      <c r="AB44" s="434"/>
    </row>
    <row r="45" spans="1:28" x14ac:dyDescent="0.25">
      <c r="A45" s="124" t="s">
        <v>1534</v>
      </c>
      <c r="B45" s="124" t="s">
        <v>1547</v>
      </c>
      <c r="AB45" s="434"/>
    </row>
    <row r="46" spans="1:28" x14ac:dyDescent="0.25">
      <c r="AB46" s="434"/>
    </row>
    <row r="47" spans="1:28" x14ac:dyDescent="0.25">
      <c r="AB47" s="434"/>
    </row>
    <row r="48" spans="1:28" x14ac:dyDescent="0.25">
      <c r="AB48" s="434"/>
    </row>
    <row r="49" spans="28:28" x14ac:dyDescent="0.25">
      <c r="AB49" s="434"/>
    </row>
    <row r="50" spans="28:28" x14ac:dyDescent="0.25">
      <c r="AB50" s="434"/>
    </row>
    <row r="51" spans="28:28" x14ac:dyDescent="0.25">
      <c r="AB51" s="434"/>
    </row>
    <row r="52" spans="28:28" x14ac:dyDescent="0.25">
      <c r="AB52" s="434"/>
    </row>
    <row r="53" spans="28:28" x14ac:dyDescent="0.25">
      <c r="AB53" s="434"/>
    </row>
    <row r="54" spans="28:28" x14ac:dyDescent="0.25">
      <c r="AB54" s="434"/>
    </row>
    <row r="55" spans="28:28" x14ac:dyDescent="0.25">
      <c r="AB55" s="434"/>
    </row>
    <row r="56" spans="28:28" x14ac:dyDescent="0.25">
      <c r="AB56" s="434"/>
    </row>
    <row r="57" spans="28:28" x14ac:dyDescent="0.25">
      <c r="AB57" s="434"/>
    </row>
    <row r="58" spans="28:28" x14ac:dyDescent="0.25">
      <c r="AB58" s="434"/>
    </row>
    <row r="59" spans="28:28" x14ac:dyDescent="0.25">
      <c r="AB59" s="434"/>
    </row>
    <row r="60" spans="28:28" x14ac:dyDescent="0.25">
      <c r="AB60" s="434"/>
    </row>
    <row r="61" spans="28:28" x14ac:dyDescent="0.25">
      <c r="AB61" s="434"/>
    </row>
    <row r="62" spans="28:28" x14ac:dyDescent="0.25">
      <c r="AB62" s="434"/>
    </row>
    <row r="63" spans="28:28" x14ac:dyDescent="0.25">
      <c r="AB63" s="434"/>
    </row>
    <row r="64" spans="28:28" x14ac:dyDescent="0.25">
      <c r="AB64" s="434"/>
    </row>
    <row r="65" spans="28:28" x14ac:dyDescent="0.25">
      <c r="AB65" s="434"/>
    </row>
    <row r="66" spans="28:28" x14ac:dyDescent="0.25">
      <c r="AB66" s="434"/>
    </row>
    <row r="67" spans="28:28" x14ac:dyDescent="0.25">
      <c r="AB67" s="434"/>
    </row>
    <row r="68" spans="28:28" x14ac:dyDescent="0.25">
      <c r="AB68" s="434"/>
    </row>
    <row r="69" spans="28:28" x14ac:dyDescent="0.25">
      <c r="AB69" s="434"/>
    </row>
    <row r="70" spans="28:28" x14ac:dyDescent="0.25">
      <c r="AB70" s="434"/>
    </row>
    <row r="71" spans="28:28" x14ac:dyDescent="0.25">
      <c r="AB71" s="434"/>
    </row>
    <row r="72" spans="28:28" x14ac:dyDescent="0.25">
      <c r="AB72" s="434"/>
    </row>
    <row r="73" spans="28:28" x14ac:dyDescent="0.25">
      <c r="AB73" s="434"/>
    </row>
    <row r="74" spans="28:28" x14ac:dyDescent="0.25">
      <c r="AB74" s="434"/>
    </row>
    <row r="75" spans="28:28" x14ac:dyDescent="0.25">
      <c r="AB75" s="434"/>
    </row>
    <row r="76" spans="28:28" x14ac:dyDescent="0.25">
      <c r="AB76" s="434"/>
    </row>
    <row r="77" spans="28:28" x14ac:dyDescent="0.25">
      <c r="AB77" s="434"/>
    </row>
    <row r="78" spans="28:28" x14ac:dyDescent="0.25">
      <c r="AB78" s="434"/>
    </row>
    <row r="79" spans="28:28" x14ac:dyDescent="0.25">
      <c r="AB79" s="434"/>
    </row>
    <row r="80" spans="28:28" x14ac:dyDescent="0.25">
      <c r="AB80" s="434"/>
    </row>
    <row r="81" spans="28:28" x14ac:dyDescent="0.25">
      <c r="AB81" s="434"/>
    </row>
    <row r="82" spans="28:28" x14ac:dyDescent="0.25">
      <c r="AB82" s="434"/>
    </row>
    <row r="83" spans="28:28" x14ac:dyDescent="0.25">
      <c r="AB83" s="434"/>
    </row>
    <row r="84" spans="28:28" x14ac:dyDescent="0.25">
      <c r="AB84" s="434"/>
    </row>
    <row r="85" spans="28:28" x14ac:dyDescent="0.25">
      <c r="AB85" s="434"/>
    </row>
    <row r="86" spans="28:28" x14ac:dyDescent="0.25">
      <c r="AB86" s="434"/>
    </row>
    <row r="87" spans="28:28" x14ac:dyDescent="0.25">
      <c r="AB87" s="434"/>
    </row>
    <row r="88" spans="28:28" x14ac:dyDescent="0.25">
      <c r="AB88" s="434"/>
    </row>
    <row r="89" spans="28:28" x14ac:dyDescent="0.25">
      <c r="AB89" s="434"/>
    </row>
    <row r="90" spans="28:28" x14ac:dyDescent="0.25">
      <c r="AB90" s="434"/>
    </row>
    <row r="91" spans="28:28" x14ac:dyDescent="0.25">
      <c r="AB91" s="434"/>
    </row>
    <row r="92" spans="28:28" x14ac:dyDescent="0.25">
      <c r="AB92" s="434"/>
    </row>
    <row r="93" spans="28:28" x14ac:dyDescent="0.25">
      <c r="AB93" s="434"/>
    </row>
    <row r="94" spans="28:28" x14ac:dyDescent="0.25">
      <c r="AB94" s="434"/>
    </row>
    <row r="95" spans="28:28" x14ac:dyDescent="0.25">
      <c r="AB95" s="434"/>
    </row>
    <row r="96" spans="28:28" x14ac:dyDescent="0.25">
      <c r="AB96" s="434"/>
    </row>
    <row r="97" spans="28:28" x14ac:dyDescent="0.25">
      <c r="AB97" s="434"/>
    </row>
    <row r="98" spans="28:28" x14ac:dyDescent="0.25">
      <c r="AB98" s="434"/>
    </row>
    <row r="99" spans="28:28" x14ac:dyDescent="0.25">
      <c r="AB99" s="434"/>
    </row>
    <row r="100" spans="28:28" x14ac:dyDescent="0.25">
      <c r="AB100" s="434"/>
    </row>
    <row r="101" spans="28:28" x14ac:dyDescent="0.25">
      <c r="AB101" s="434"/>
    </row>
    <row r="102" spans="28:28" x14ac:dyDescent="0.25">
      <c r="AB102" s="434"/>
    </row>
    <row r="103" spans="28:28" x14ac:dyDescent="0.25">
      <c r="AB103" s="434"/>
    </row>
    <row r="104" spans="28:28" x14ac:dyDescent="0.25">
      <c r="AB104" s="434"/>
    </row>
    <row r="105" spans="28:28" x14ac:dyDescent="0.25">
      <c r="AB105" s="434"/>
    </row>
    <row r="106" spans="28:28" x14ac:dyDescent="0.25">
      <c r="AB106" s="434"/>
    </row>
    <row r="107" spans="28:28" x14ac:dyDescent="0.25">
      <c r="AB107" s="434"/>
    </row>
    <row r="108" spans="28:28" x14ac:dyDescent="0.25">
      <c r="AB108" s="434"/>
    </row>
    <row r="109" spans="28:28" x14ac:dyDescent="0.25">
      <c r="AB109" s="434"/>
    </row>
    <row r="110" spans="28:28" x14ac:dyDescent="0.25">
      <c r="AB110" s="434"/>
    </row>
    <row r="111" spans="28:28" x14ac:dyDescent="0.25">
      <c r="AB111" s="434"/>
    </row>
    <row r="112" spans="28:28" x14ac:dyDescent="0.25">
      <c r="AB112" s="434"/>
    </row>
    <row r="113" spans="28:28" x14ac:dyDescent="0.25">
      <c r="AB113" s="434"/>
    </row>
    <row r="114" spans="28:28" x14ac:dyDescent="0.25">
      <c r="AB114" s="434"/>
    </row>
    <row r="115" spans="28:28" x14ac:dyDescent="0.25">
      <c r="AB115" s="434"/>
    </row>
    <row r="116" spans="28:28" x14ac:dyDescent="0.25">
      <c r="AB116" s="434"/>
    </row>
    <row r="117" spans="28:28" x14ac:dyDescent="0.25">
      <c r="AB117" s="434"/>
    </row>
    <row r="118" spans="28:28" x14ac:dyDescent="0.25">
      <c r="AB118" s="434"/>
    </row>
    <row r="119" spans="28:28" x14ac:dyDescent="0.25">
      <c r="AB119" s="434"/>
    </row>
    <row r="120" spans="28:28" x14ac:dyDescent="0.25">
      <c r="AB120" s="434"/>
    </row>
    <row r="121" spans="28:28" x14ac:dyDescent="0.25">
      <c r="AB121" s="434"/>
    </row>
    <row r="122" spans="28:28" x14ac:dyDescent="0.25">
      <c r="AB122" s="434"/>
    </row>
    <row r="123" spans="28:28" x14ac:dyDescent="0.25">
      <c r="AB123" s="434"/>
    </row>
    <row r="124" spans="28:28" x14ac:dyDescent="0.25">
      <c r="AB124" s="434"/>
    </row>
    <row r="125" spans="28:28" x14ac:dyDescent="0.25">
      <c r="AB125" s="434"/>
    </row>
    <row r="126" spans="28:28" x14ac:dyDescent="0.25">
      <c r="AB126" s="434"/>
    </row>
    <row r="127" spans="28:28" x14ac:dyDescent="0.25">
      <c r="AB127" s="434"/>
    </row>
    <row r="128" spans="28:28" x14ac:dyDescent="0.25">
      <c r="AB128" s="434"/>
    </row>
    <row r="129" spans="28:28" x14ac:dyDescent="0.25">
      <c r="AB129" s="434"/>
    </row>
    <row r="130" spans="28:28" x14ac:dyDescent="0.25">
      <c r="AB130" s="434"/>
    </row>
    <row r="131" spans="28:28" x14ac:dyDescent="0.25">
      <c r="AB131" s="434"/>
    </row>
    <row r="132" spans="28:28" x14ac:dyDescent="0.25">
      <c r="AB132" s="434"/>
    </row>
    <row r="133" spans="28:28" x14ac:dyDescent="0.25">
      <c r="AB133" s="434"/>
    </row>
    <row r="134" spans="28:28" x14ac:dyDescent="0.25">
      <c r="AB134" s="434"/>
    </row>
    <row r="135" spans="28:28" x14ac:dyDescent="0.25">
      <c r="AB135" s="434"/>
    </row>
    <row r="136" spans="28:28" x14ac:dyDescent="0.25">
      <c r="AB136" s="434"/>
    </row>
    <row r="137" spans="28:28" x14ac:dyDescent="0.25">
      <c r="AB137" s="434"/>
    </row>
    <row r="138" spans="28:28" x14ac:dyDescent="0.25">
      <c r="AB138" s="434"/>
    </row>
    <row r="139" spans="28:28" x14ac:dyDescent="0.25">
      <c r="AB139" s="434"/>
    </row>
    <row r="140" spans="28:28" x14ac:dyDescent="0.25">
      <c r="AB140" s="434"/>
    </row>
    <row r="141" spans="28:28" x14ac:dyDescent="0.25">
      <c r="AB141" s="434"/>
    </row>
    <row r="142" spans="28:28" x14ac:dyDescent="0.25">
      <c r="AB142" s="434"/>
    </row>
    <row r="143" spans="28:28" x14ac:dyDescent="0.25">
      <c r="AB143" s="434"/>
    </row>
    <row r="144" spans="28:28" x14ac:dyDescent="0.25">
      <c r="AB144" s="434"/>
    </row>
    <row r="145" spans="28:28" x14ac:dyDescent="0.25">
      <c r="AB145" s="434"/>
    </row>
    <row r="146" spans="28:28" x14ac:dyDescent="0.25">
      <c r="AB146" s="434"/>
    </row>
    <row r="147" spans="28:28" x14ac:dyDescent="0.25">
      <c r="AB147" s="434"/>
    </row>
    <row r="148" spans="28:28" x14ac:dyDescent="0.25">
      <c r="AB148" s="434"/>
    </row>
    <row r="149" spans="28:28" x14ac:dyDescent="0.25">
      <c r="AB149" s="434"/>
    </row>
    <row r="150" spans="28:28" x14ac:dyDescent="0.25">
      <c r="AB150" s="434"/>
    </row>
    <row r="151" spans="28:28" x14ac:dyDescent="0.25">
      <c r="AB151" s="434"/>
    </row>
    <row r="152" spans="28:28" x14ac:dyDescent="0.25">
      <c r="AB152" s="434"/>
    </row>
    <row r="153" spans="28:28" x14ac:dyDescent="0.25">
      <c r="AB153" s="434"/>
    </row>
    <row r="154" spans="28:28" x14ac:dyDescent="0.25">
      <c r="AB154" s="434"/>
    </row>
    <row r="155" spans="28:28" x14ac:dyDescent="0.25">
      <c r="AB155" s="434"/>
    </row>
    <row r="156" spans="28:28" x14ac:dyDescent="0.25">
      <c r="AB156" s="434"/>
    </row>
    <row r="157" spans="28:28" x14ac:dyDescent="0.25">
      <c r="AB157" s="434"/>
    </row>
    <row r="158" spans="28:28" x14ac:dyDescent="0.25">
      <c r="AB158" s="434"/>
    </row>
    <row r="159" spans="28:28" x14ac:dyDescent="0.25">
      <c r="AB159" s="434"/>
    </row>
    <row r="160" spans="28:28" x14ac:dyDescent="0.25">
      <c r="AB160" s="434"/>
    </row>
    <row r="161" spans="28:28" x14ac:dyDescent="0.25">
      <c r="AB161" s="434"/>
    </row>
    <row r="162" spans="28:28" x14ac:dyDescent="0.25">
      <c r="AB162" s="434"/>
    </row>
    <row r="163" spans="28:28" x14ac:dyDescent="0.25">
      <c r="AB163" s="434"/>
    </row>
    <row r="164" spans="28:28" x14ac:dyDescent="0.25">
      <c r="AB164" s="434"/>
    </row>
    <row r="165" spans="28:28" x14ac:dyDescent="0.25">
      <c r="AB165" s="434"/>
    </row>
    <row r="166" spans="28:28" x14ac:dyDescent="0.25">
      <c r="AB166" s="434"/>
    </row>
    <row r="167" spans="28:28" x14ac:dyDescent="0.25">
      <c r="AB167" s="434"/>
    </row>
    <row r="168" spans="28:28" x14ac:dyDescent="0.25">
      <c r="AB168" s="434"/>
    </row>
    <row r="169" spans="28:28" x14ac:dyDescent="0.25">
      <c r="AB169" s="434"/>
    </row>
    <row r="170" spans="28:28" x14ac:dyDescent="0.25">
      <c r="AB170" s="434"/>
    </row>
    <row r="171" spans="28:28" x14ac:dyDescent="0.25">
      <c r="AB171" s="434"/>
    </row>
    <row r="172" spans="28:28" x14ac:dyDescent="0.25">
      <c r="AB172" s="434"/>
    </row>
    <row r="173" spans="28:28" x14ac:dyDescent="0.25">
      <c r="AB173" s="434"/>
    </row>
    <row r="174" spans="28:28" x14ac:dyDescent="0.25">
      <c r="AB174" s="434"/>
    </row>
    <row r="175" spans="28:28" x14ac:dyDescent="0.25">
      <c r="AB175" s="434"/>
    </row>
    <row r="176" spans="28:28" x14ac:dyDescent="0.25">
      <c r="AB176" s="434"/>
    </row>
    <row r="177" spans="28:28" x14ac:dyDescent="0.25">
      <c r="AB177" s="434"/>
    </row>
    <row r="178" spans="28:28" x14ac:dyDescent="0.25">
      <c r="AB178" s="434"/>
    </row>
    <row r="179" spans="28:28" x14ac:dyDescent="0.25">
      <c r="AB179" s="434"/>
    </row>
    <row r="180" spans="28:28" x14ac:dyDescent="0.25">
      <c r="AB180" s="434"/>
    </row>
    <row r="181" spans="28:28" x14ac:dyDescent="0.25">
      <c r="AB181" s="434"/>
    </row>
    <row r="182" spans="28:28" x14ac:dyDescent="0.25">
      <c r="AB182" s="434"/>
    </row>
    <row r="183" spans="28:28" x14ac:dyDescent="0.25">
      <c r="AB183" s="434"/>
    </row>
    <row r="184" spans="28:28" x14ac:dyDescent="0.25">
      <c r="AB184" s="434"/>
    </row>
    <row r="185" spans="28:28" x14ac:dyDescent="0.25">
      <c r="AB185" s="434"/>
    </row>
    <row r="186" spans="28:28" x14ac:dyDescent="0.25">
      <c r="AB186" s="434"/>
    </row>
    <row r="187" spans="28:28" x14ac:dyDescent="0.25">
      <c r="AB187" s="434"/>
    </row>
    <row r="188" spans="28:28" x14ac:dyDescent="0.25">
      <c r="AB188" s="434"/>
    </row>
    <row r="189" spans="28:28" x14ac:dyDescent="0.25">
      <c r="AB189" s="434"/>
    </row>
    <row r="190" spans="28:28" x14ac:dyDescent="0.25">
      <c r="AB190" s="434"/>
    </row>
    <row r="191" spans="28:28" x14ac:dyDescent="0.25">
      <c r="AB191" s="434"/>
    </row>
    <row r="192" spans="28:28" x14ac:dyDescent="0.25">
      <c r="AB192" s="434"/>
    </row>
    <row r="193" spans="28:28" x14ac:dyDescent="0.25">
      <c r="AB193" s="434"/>
    </row>
    <row r="194" spans="28:28" x14ac:dyDescent="0.25">
      <c r="AB194" s="434"/>
    </row>
    <row r="195" spans="28:28" x14ac:dyDescent="0.25">
      <c r="AB195" s="434"/>
    </row>
    <row r="196" spans="28:28" x14ac:dyDescent="0.25">
      <c r="AB196" s="434"/>
    </row>
    <row r="197" spans="28:28" x14ac:dyDescent="0.25">
      <c r="AB197" s="434"/>
    </row>
    <row r="198" spans="28:28" x14ac:dyDescent="0.25">
      <c r="AB198" s="434"/>
    </row>
    <row r="199" spans="28:28" x14ac:dyDescent="0.25">
      <c r="AB199" s="434"/>
    </row>
    <row r="200" spans="28:28" x14ac:dyDescent="0.25">
      <c r="AB200" s="434"/>
    </row>
    <row r="201" spans="28:28" x14ac:dyDescent="0.25">
      <c r="AB201" s="434"/>
    </row>
    <row r="202" spans="28:28" x14ac:dyDescent="0.25">
      <c r="AB202" s="434"/>
    </row>
    <row r="203" spans="28:28" x14ac:dyDescent="0.25">
      <c r="AB203" s="434"/>
    </row>
    <row r="204" spans="28:28" x14ac:dyDescent="0.25">
      <c r="AB204" s="434"/>
    </row>
    <row r="205" spans="28:28" x14ac:dyDescent="0.25">
      <c r="AB205" s="434"/>
    </row>
    <row r="206" spans="28:28" x14ac:dyDescent="0.25">
      <c r="AB206" s="434"/>
    </row>
    <row r="207" spans="28:28" x14ac:dyDescent="0.25">
      <c r="AB207" s="434"/>
    </row>
    <row r="208" spans="28:28" x14ac:dyDescent="0.25">
      <c r="AB208" s="434"/>
    </row>
    <row r="209" spans="28:28" x14ac:dyDescent="0.25">
      <c r="AB209" s="434"/>
    </row>
    <row r="210" spans="28:28" x14ac:dyDescent="0.25">
      <c r="AB210" s="434"/>
    </row>
    <row r="211" spans="28:28" x14ac:dyDescent="0.25">
      <c r="AB211" s="434"/>
    </row>
    <row r="212" spans="28:28" x14ac:dyDescent="0.25">
      <c r="AB212" s="434"/>
    </row>
    <row r="213" spans="28:28" x14ac:dyDescent="0.25">
      <c r="AB213" s="434"/>
    </row>
    <row r="214" spans="28:28" x14ac:dyDescent="0.25">
      <c r="AB214" s="434"/>
    </row>
    <row r="215" spans="28:28" x14ac:dyDescent="0.25">
      <c r="AB215" s="434"/>
    </row>
    <row r="216" spans="28:28" x14ac:dyDescent="0.25">
      <c r="AB216" s="434"/>
    </row>
    <row r="217" spans="28:28" x14ac:dyDescent="0.25">
      <c r="AB217" s="434"/>
    </row>
    <row r="218" spans="28:28" x14ac:dyDescent="0.25">
      <c r="AB218" s="434"/>
    </row>
    <row r="219" spans="28:28" x14ac:dyDescent="0.25">
      <c r="AB219" s="434"/>
    </row>
    <row r="220" spans="28:28" x14ac:dyDescent="0.25">
      <c r="AB220" s="434"/>
    </row>
    <row r="221" spans="28:28" x14ac:dyDescent="0.25">
      <c r="AB221" s="434"/>
    </row>
    <row r="222" spans="28:28" x14ac:dyDescent="0.25">
      <c r="AB222" s="434"/>
    </row>
    <row r="223" spans="28:28" x14ac:dyDescent="0.25">
      <c r="AB223" s="434"/>
    </row>
    <row r="224" spans="28:28" x14ac:dyDescent="0.25">
      <c r="AB224" s="434"/>
    </row>
    <row r="225" spans="28:28" x14ac:dyDescent="0.25">
      <c r="AB225" s="434"/>
    </row>
    <row r="226" spans="28:28" x14ac:dyDescent="0.25">
      <c r="AB226" s="434"/>
    </row>
    <row r="227" spans="28:28" x14ac:dyDescent="0.25">
      <c r="AB227" s="434"/>
    </row>
    <row r="228" spans="28:28" x14ac:dyDescent="0.25">
      <c r="AB228" s="434"/>
    </row>
    <row r="229" spans="28:28" x14ac:dyDescent="0.25">
      <c r="AB229" s="434"/>
    </row>
    <row r="230" spans="28:28" x14ac:dyDescent="0.25">
      <c r="AB230" s="43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12"/>
  <sheetViews>
    <sheetView zoomScaleNormal="100" workbookViewId="0">
      <pane xSplit="1" ySplit="3" topLeftCell="B758" activePane="bottomRight" state="frozen"/>
      <selection activeCell="E5" sqref="E5"/>
      <selection pane="topRight" activeCell="E5" sqref="E5"/>
      <selection pane="bottomLeft" activeCell="E5" sqref="E5"/>
      <selection pane="bottomRight" activeCell="E5" sqref="E5"/>
    </sheetView>
  </sheetViews>
  <sheetFormatPr baseColWidth="10" defaultColWidth="11.42578125" defaultRowHeight="15" customHeight="1" x14ac:dyDescent="0.2"/>
  <cols>
    <col min="1" max="1" width="19.85546875" style="179" customWidth="1"/>
    <col min="2" max="2" width="4.85546875" style="211" bestFit="1" customWidth="1"/>
    <col min="3" max="3" width="4.28515625" style="211" bestFit="1" customWidth="1"/>
    <col min="4" max="10" width="3.42578125" style="345" customWidth="1"/>
    <col min="11" max="11" width="5.140625" style="345" customWidth="1"/>
    <col min="12" max="12" width="5.7109375" style="345" customWidth="1"/>
    <col min="13" max="13" width="19.85546875" style="345" customWidth="1"/>
    <col min="14" max="14" width="38.28515625" style="331" customWidth="1"/>
    <col min="15" max="15" width="19.7109375" style="331" customWidth="1"/>
    <col min="16" max="16384" width="11.42578125" style="179"/>
  </cols>
  <sheetData>
    <row r="1" spans="1:15" ht="83.25" customHeight="1" x14ac:dyDescent="0.2">
      <c r="A1" s="177"/>
      <c r="B1" s="178"/>
      <c r="C1" s="178"/>
      <c r="D1" s="532" t="s">
        <v>2228</v>
      </c>
      <c r="E1" s="532"/>
      <c r="F1" s="532"/>
      <c r="G1" s="532"/>
      <c r="H1" s="532"/>
      <c r="I1" s="532"/>
      <c r="J1" s="532"/>
      <c r="K1" s="532"/>
      <c r="L1" s="532"/>
      <c r="M1" s="532"/>
      <c r="N1" s="532"/>
      <c r="O1" s="532"/>
    </row>
    <row r="2" spans="1:15" ht="15" customHeight="1" x14ac:dyDescent="0.2">
      <c r="A2" s="533" t="s">
        <v>2229</v>
      </c>
      <c r="B2" s="533" t="s">
        <v>2230</v>
      </c>
      <c r="C2" s="533" t="s">
        <v>2231</v>
      </c>
      <c r="D2" s="535" t="s">
        <v>2232</v>
      </c>
      <c r="E2" s="536"/>
      <c r="F2" s="536"/>
      <c r="G2" s="536"/>
      <c r="H2" s="536"/>
      <c r="I2" s="536"/>
      <c r="J2" s="536"/>
      <c r="K2" s="536"/>
      <c r="L2" s="536"/>
      <c r="M2" s="537"/>
      <c r="N2" s="541" t="s">
        <v>2233</v>
      </c>
      <c r="O2" s="541" t="s">
        <v>2234</v>
      </c>
    </row>
    <row r="3" spans="1:15" ht="15" customHeight="1" x14ac:dyDescent="0.2">
      <c r="A3" s="534"/>
      <c r="B3" s="534"/>
      <c r="C3" s="534"/>
      <c r="D3" s="538"/>
      <c r="E3" s="539"/>
      <c r="F3" s="539"/>
      <c r="G3" s="539"/>
      <c r="H3" s="539"/>
      <c r="I3" s="539"/>
      <c r="J3" s="539"/>
      <c r="K3" s="539"/>
      <c r="L3" s="539"/>
      <c r="M3" s="540"/>
      <c r="N3" s="542"/>
      <c r="O3" s="542"/>
    </row>
    <row r="4" spans="1:15" s="185" customFormat="1" ht="15" customHeight="1" x14ac:dyDescent="0.2">
      <c r="A4" s="180" t="s">
        <v>2235</v>
      </c>
      <c r="B4" s="181">
        <v>1</v>
      </c>
      <c r="C4" s="181" t="s">
        <v>2236</v>
      </c>
      <c r="D4" s="182" t="s">
        <v>2237</v>
      </c>
      <c r="E4" s="183"/>
      <c r="F4" s="183"/>
      <c r="G4" s="183"/>
      <c r="H4" s="183"/>
      <c r="I4" s="183"/>
      <c r="J4" s="183"/>
      <c r="K4" s="183"/>
      <c r="L4" s="183"/>
      <c r="M4" s="183"/>
      <c r="N4" s="184" t="s">
        <v>2238</v>
      </c>
      <c r="O4" s="184"/>
    </row>
    <row r="5" spans="1:15" s="185" customFormat="1" ht="15" customHeight="1" x14ac:dyDescent="0.2">
      <c r="A5" s="186" t="s">
        <v>2239</v>
      </c>
      <c r="B5" s="187">
        <v>2</v>
      </c>
      <c r="C5" s="187" t="s">
        <v>2236</v>
      </c>
      <c r="D5" s="188"/>
      <c r="E5" s="189" t="s">
        <v>2240</v>
      </c>
      <c r="F5" s="190"/>
      <c r="G5" s="190"/>
      <c r="H5" s="190"/>
      <c r="I5" s="190"/>
      <c r="J5" s="190"/>
      <c r="K5" s="190"/>
      <c r="L5" s="190"/>
      <c r="M5" s="190"/>
      <c r="N5" s="191" t="s">
        <v>2241</v>
      </c>
      <c r="O5" s="192"/>
    </row>
    <row r="6" spans="1:15" s="199" customFormat="1" ht="15" customHeight="1" x14ac:dyDescent="0.2">
      <c r="A6" s="193" t="s">
        <v>2242</v>
      </c>
      <c r="B6" s="194">
        <v>3</v>
      </c>
      <c r="C6" s="194" t="s">
        <v>2236</v>
      </c>
      <c r="D6" s="195"/>
      <c r="E6" s="195"/>
      <c r="F6" s="196" t="s">
        <v>2243</v>
      </c>
      <c r="G6" s="196"/>
      <c r="H6" s="196"/>
      <c r="I6" s="196"/>
      <c r="J6" s="196"/>
      <c r="K6" s="196"/>
      <c r="L6" s="196"/>
      <c r="M6" s="197"/>
      <c r="N6" s="198" t="s">
        <v>2244</v>
      </c>
      <c r="O6" s="198" t="s">
        <v>2245</v>
      </c>
    </row>
    <row r="7" spans="1:15" s="185" customFormat="1" ht="15" customHeight="1" x14ac:dyDescent="0.2">
      <c r="A7" s="200" t="s">
        <v>2246</v>
      </c>
      <c r="B7" s="201">
        <v>4</v>
      </c>
      <c r="C7" s="201" t="s">
        <v>2236</v>
      </c>
      <c r="D7" s="200"/>
      <c r="E7" s="200"/>
      <c r="F7" s="202"/>
      <c r="G7" s="202" t="s">
        <v>2247</v>
      </c>
      <c r="H7" s="202"/>
      <c r="I7" s="202"/>
      <c r="J7" s="202"/>
      <c r="K7" s="202"/>
      <c r="L7" s="202"/>
      <c r="M7" s="202"/>
      <c r="N7" s="203" t="s">
        <v>2248</v>
      </c>
      <c r="O7" s="203" t="s">
        <v>2245</v>
      </c>
    </row>
    <row r="8" spans="1:15" s="185" customFormat="1" ht="15" customHeight="1" x14ac:dyDescent="0.2">
      <c r="A8" s="204" t="s">
        <v>2249</v>
      </c>
      <c r="B8" s="205">
        <v>5</v>
      </c>
      <c r="C8" s="205" t="s">
        <v>2236</v>
      </c>
      <c r="D8" s="204"/>
      <c r="E8" s="204"/>
      <c r="F8" s="206"/>
      <c r="G8" s="206"/>
      <c r="H8" s="206" t="s">
        <v>2250</v>
      </c>
      <c r="I8" s="206"/>
      <c r="J8" s="206"/>
      <c r="K8" s="206"/>
      <c r="L8" s="206"/>
      <c r="M8" s="206"/>
      <c r="N8" s="207" t="s">
        <v>2251</v>
      </c>
      <c r="O8" s="207" t="s">
        <v>2245</v>
      </c>
    </row>
    <row r="9" spans="1:15" s="185" customFormat="1" ht="15" customHeight="1" x14ac:dyDescent="0.2">
      <c r="A9" s="185" t="s">
        <v>2252</v>
      </c>
      <c r="B9" s="208">
        <v>6</v>
      </c>
      <c r="C9" s="208" t="s">
        <v>2236</v>
      </c>
      <c r="D9" s="209"/>
      <c r="E9" s="209"/>
      <c r="F9" s="209"/>
      <c r="G9" s="209"/>
      <c r="H9" s="209"/>
      <c r="I9" s="209" t="s">
        <v>2253</v>
      </c>
      <c r="J9" s="209"/>
      <c r="K9" s="209"/>
      <c r="L9" s="209"/>
      <c r="M9" s="209"/>
      <c r="N9" s="210" t="s">
        <v>2254</v>
      </c>
      <c r="O9" s="210" t="s">
        <v>2245</v>
      </c>
    </row>
    <row r="10" spans="1:15" ht="15" customHeight="1" x14ac:dyDescent="0.2">
      <c r="A10" s="179" t="s">
        <v>2255</v>
      </c>
      <c r="B10" s="211">
        <v>7</v>
      </c>
      <c r="C10" s="211" t="s">
        <v>2256</v>
      </c>
      <c r="D10" s="212"/>
      <c r="E10" s="212"/>
      <c r="F10" s="212"/>
      <c r="G10" s="212"/>
      <c r="H10" s="212"/>
      <c r="I10" s="212"/>
      <c r="J10" s="212" t="s">
        <v>2257</v>
      </c>
      <c r="K10" s="212"/>
      <c r="L10" s="212"/>
      <c r="M10" s="212"/>
      <c r="N10" s="213" t="s">
        <v>2258</v>
      </c>
      <c r="O10" s="213" t="s">
        <v>2259</v>
      </c>
    </row>
    <row r="11" spans="1:15" ht="15" customHeight="1" x14ac:dyDescent="0.2">
      <c r="A11" s="179" t="s">
        <v>2260</v>
      </c>
      <c r="B11" s="211">
        <v>7</v>
      </c>
      <c r="C11" s="211" t="s">
        <v>2256</v>
      </c>
      <c r="D11" s="212"/>
      <c r="E11" s="212"/>
      <c r="F11" s="212"/>
      <c r="G11" s="212"/>
      <c r="H11" s="212"/>
      <c r="I11" s="212"/>
      <c r="J11" s="212" t="s">
        <v>2261</v>
      </c>
      <c r="K11" s="212"/>
      <c r="L11" s="212"/>
      <c r="M11" s="212"/>
      <c r="N11" s="213" t="s">
        <v>2262</v>
      </c>
      <c r="O11" s="213" t="s">
        <v>2263</v>
      </c>
    </row>
    <row r="12" spans="1:15" ht="15" customHeight="1" x14ac:dyDescent="0.2">
      <c r="A12" s="179" t="s">
        <v>2264</v>
      </c>
      <c r="B12" s="211">
        <v>7</v>
      </c>
      <c r="C12" s="211" t="s">
        <v>2256</v>
      </c>
      <c r="D12" s="212"/>
      <c r="E12" s="212"/>
      <c r="F12" s="212"/>
      <c r="G12" s="212"/>
      <c r="H12" s="212"/>
      <c r="I12" s="212"/>
      <c r="J12" s="212" t="s">
        <v>2265</v>
      </c>
      <c r="K12" s="212"/>
      <c r="L12" s="212"/>
      <c r="M12" s="212"/>
      <c r="N12" s="213" t="s">
        <v>2266</v>
      </c>
      <c r="O12" s="213" t="s">
        <v>2267</v>
      </c>
    </row>
    <row r="13" spans="1:15" ht="15" customHeight="1" x14ac:dyDescent="0.2">
      <c r="A13" s="179" t="s">
        <v>2268</v>
      </c>
      <c r="B13" s="211">
        <v>7</v>
      </c>
      <c r="C13" s="211" t="s">
        <v>2256</v>
      </c>
      <c r="D13" s="212"/>
      <c r="E13" s="212"/>
      <c r="F13" s="212"/>
      <c r="G13" s="212"/>
      <c r="H13" s="212"/>
      <c r="I13" s="212"/>
      <c r="J13" s="212" t="s">
        <v>2269</v>
      </c>
      <c r="K13" s="212"/>
      <c r="L13" s="212"/>
      <c r="M13" s="212"/>
      <c r="N13" s="213" t="s">
        <v>2270</v>
      </c>
      <c r="O13" s="213" t="s">
        <v>2271</v>
      </c>
    </row>
    <row r="14" spans="1:15" ht="15" customHeight="1" x14ac:dyDescent="0.2">
      <c r="A14" s="179" t="s">
        <v>2272</v>
      </c>
      <c r="B14" s="211">
        <v>7</v>
      </c>
      <c r="C14" s="211" t="s">
        <v>2256</v>
      </c>
      <c r="D14" s="212"/>
      <c r="E14" s="212"/>
      <c r="F14" s="212"/>
      <c r="G14" s="212"/>
      <c r="H14" s="212"/>
      <c r="I14" s="212"/>
      <c r="J14" s="212" t="s">
        <v>2273</v>
      </c>
      <c r="K14" s="212"/>
      <c r="L14" s="212"/>
      <c r="M14" s="212"/>
      <c r="N14" s="213" t="s">
        <v>2274</v>
      </c>
      <c r="O14" s="213" t="s">
        <v>2275</v>
      </c>
    </row>
    <row r="15" spans="1:15" ht="15" customHeight="1" x14ac:dyDescent="0.2">
      <c r="A15" s="179" t="s">
        <v>2276</v>
      </c>
      <c r="B15" s="211">
        <v>7</v>
      </c>
      <c r="C15" s="211" t="s">
        <v>2256</v>
      </c>
      <c r="D15" s="212"/>
      <c r="E15" s="212"/>
      <c r="F15" s="212"/>
      <c r="G15" s="212"/>
      <c r="H15" s="212"/>
      <c r="I15" s="212"/>
      <c r="J15" s="212" t="s">
        <v>2277</v>
      </c>
      <c r="K15" s="212"/>
      <c r="L15" s="212"/>
      <c r="M15" s="212"/>
      <c r="N15" s="213" t="s">
        <v>2278</v>
      </c>
      <c r="O15" s="213" t="s">
        <v>2279</v>
      </c>
    </row>
    <row r="16" spans="1:15" ht="15" customHeight="1" x14ac:dyDescent="0.2">
      <c r="A16" s="179" t="s">
        <v>2280</v>
      </c>
      <c r="B16" s="211">
        <v>7</v>
      </c>
      <c r="C16" s="211" t="s">
        <v>2256</v>
      </c>
      <c r="D16" s="212"/>
      <c r="E16" s="212"/>
      <c r="F16" s="212"/>
      <c r="G16" s="212"/>
      <c r="H16" s="212"/>
      <c r="I16" s="212"/>
      <c r="J16" s="212" t="s">
        <v>2281</v>
      </c>
      <c r="K16" s="212"/>
      <c r="L16" s="212"/>
      <c r="M16" s="212"/>
      <c r="N16" s="213" t="s">
        <v>2282</v>
      </c>
      <c r="O16" s="213" t="s">
        <v>2283</v>
      </c>
    </row>
    <row r="17" spans="1:15" s="214" customFormat="1" ht="15" customHeight="1" x14ac:dyDescent="0.2">
      <c r="A17" s="185" t="s">
        <v>2284</v>
      </c>
      <c r="B17" s="208">
        <v>7</v>
      </c>
      <c r="C17" s="208" t="s">
        <v>2236</v>
      </c>
      <c r="D17" s="209"/>
      <c r="E17" s="209"/>
      <c r="F17" s="209"/>
      <c r="G17" s="209"/>
      <c r="H17" s="209"/>
      <c r="I17" s="209"/>
      <c r="J17" s="209" t="s">
        <v>2285</v>
      </c>
      <c r="K17" s="209"/>
      <c r="L17" s="209"/>
      <c r="M17" s="209"/>
      <c r="N17" s="210" t="s">
        <v>2286</v>
      </c>
      <c r="O17" s="210"/>
    </row>
    <row r="18" spans="1:15" ht="15" customHeight="1" x14ac:dyDescent="0.2">
      <c r="A18" s="179" t="s">
        <v>2287</v>
      </c>
      <c r="B18" s="211">
        <v>8</v>
      </c>
      <c r="C18" s="211" t="s">
        <v>2256</v>
      </c>
      <c r="D18" s="212"/>
      <c r="E18" s="212"/>
      <c r="F18" s="212"/>
      <c r="G18" s="212"/>
      <c r="H18" s="212"/>
      <c r="I18" s="212"/>
      <c r="J18" s="212"/>
      <c r="K18" s="212" t="s">
        <v>2288</v>
      </c>
      <c r="L18" s="212"/>
      <c r="M18" s="212"/>
      <c r="N18" s="213" t="s">
        <v>2289</v>
      </c>
      <c r="O18" s="213" t="s">
        <v>2290</v>
      </c>
    </row>
    <row r="19" spans="1:15" ht="15" customHeight="1" x14ac:dyDescent="0.2">
      <c r="A19" s="179" t="s">
        <v>2291</v>
      </c>
      <c r="B19" s="211">
        <v>8</v>
      </c>
      <c r="C19" s="211" t="s">
        <v>2256</v>
      </c>
      <c r="D19" s="212"/>
      <c r="E19" s="212"/>
      <c r="F19" s="212"/>
      <c r="G19" s="212"/>
      <c r="H19" s="212"/>
      <c r="I19" s="212"/>
      <c r="J19" s="212"/>
      <c r="K19" s="212" t="s">
        <v>2292</v>
      </c>
      <c r="L19" s="212"/>
      <c r="M19" s="212"/>
      <c r="N19" s="213" t="s">
        <v>2293</v>
      </c>
      <c r="O19" s="213" t="s">
        <v>2294</v>
      </c>
    </row>
    <row r="20" spans="1:15" ht="15" customHeight="1" x14ac:dyDescent="0.2">
      <c r="A20" s="179" t="s">
        <v>2295</v>
      </c>
      <c r="B20" s="211">
        <v>7</v>
      </c>
      <c r="C20" s="211" t="s">
        <v>2256</v>
      </c>
      <c r="D20" s="212"/>
      <c r="E20" s="212"/>
      <c r="F20" s="212"/>
      <c r="G20" s="212"/>
      <c r="H20" s="212"/>
      <c r="I20" s="212"/>
      <c r="J20" s="215" t="s">
        <v>2296</v>
      </c>
      <c r="K20" s="215"/>
      <c r="L20" s="215"/>
      <c r="M20" s="212"/>
      <c r="N20" s="213" t="s">
        <v>2297</v>
      </c>
      <c r="O20" s="213" t="s">
        <v>2298</v>
      </c>
    </row>
    <row r="21" spans="1:15" ht="15" customHeight="1" x14ac:dyDescent="0.2">
      <c r="A21" s="179" t="s">
        <v>2299</v>
      </c>
      <c r="B21" s="211">
        <v>7</v>
      </c>
      <c r="C21" s="211" t="s">
        <v>2256</v>
      </c>
      <c r="D21" s="212"/>
      <c r="E21" s="212"/>
      <c r="F21" s="212"/>
      <c r="G21" s="212"/>
      <c r="H21" s="212"/>
      <c r="I21" s="212"/>
      <c r="J21" s="215" t="s">
        <v>2300</v>
      </c>
      <c r="K21" s="215"/>
      <c r="L21" s="215"/>
      <c r="M21" s="212"/>
      <c r="N21" s="213" t="s">
        <v>2301</v>
      </c>
      <c r="O21" s="213" t="s">
        <v>2302</v>
      </c>
    </row>
    <row r="22" spans="1:15" ht="15" customHeight="1" x14ac:dyDescent="0.2">
      <c r="A22" s="179" t="s">
        <v>2303</v>
      </c>
      <c r="B22" s="211">
        <v>7</v>
      </c>
      <c r="C22" s="211" t="s">
        <v>2256</v>
      </c>
      <c r="D22" s="212"/>
      <c r="E22" s="212"/>
      <c r="F22" s="212"/>
      <c r="G22" s="212"/>
      <c r="H22" s="212"/>
      <c r="I22" s="212"/>
      <c r="J22" s="215" t="s">
        <v>2304</v>
      </c>
      <c r="K22" s="215"/>
      <c r="L22" s="215"/>
      <c r="M22" s="212"/>
      <c r="N22" s="213" t="s">
        <v>2305</v>
      </c>
      <c r="O22" s="213"/>
    </row>
    <row r="23" spans="1:15" s="214" customFormat="1" ht="15" customHeight="1" x14ac:dyDescent="0.2">
      <c r="A23" s="185" t="s">
        <v>2306</v>
      </c>
      <c r="B23" s="208">
        <v>6</v>
      </c>
      <c r="C23" s="208" t="s">
        <v>2236</v>
      </c>
      <c r="D23" s="209"/>
      <c r="E23" s="209"/>
      <c r="F23" s="209"/>
      <c r="G23" s="209"/>
      <c r="H23" s="209"/>
      <c r="I23" s="209" t="s">
        <v>2307</v>
      </c>
      <c r="J23" s="209"/>
      <c r="K23" s="209"/>
      <c r="L23" s="209"/>
      <c r="M23" s="209"/>
      <c r="N23" s="210" t="s">
        <v>2308</v>
      </c>
      <c r="O23" s="210"/>
    </row>
    <row r="24" spans="1:15" ht="15" customHeight="1" x14ac:dyDescent="0.2">
      <c r="A24" s="179" t="s">
        <v>2309</v>
      </c>
      <c r="B24" s="211">
        <v>7</v>
      </c>
      <c r="C24" s="211" t="s">
        <v>2256</v>
      </c>
      <c r="D24" s="212"/>
      <c r="E24" s="212"/>
      <c r="F24" s="212"/>
      <c r="G24" s="212"/>
      <c r="H24" s="212"/>
      <c r="I24" s="212"/>
      <c r="J24" s="212" t="s">
        <v>2310</v>
      </c>
      <c r="K24" s="212"/>
      <c r="L24" s="212"/>
      <c r="M24" s="212"/>
      <c r="N24" s="213" t="s">
        <v>2311</v>
      </c>
      <c r="O24" s="213"/>
    </row>
    <row r="25" spans="1:15" s="185" customFormat="1" ht="15" customHeight="1" x14ac:dyDescent="0.2">
      <c r="A25" s="185" t="s">
        <v>2312</v>
      </c>
      <c r="B25" s="208">
        <v>7</v>
      </c>
      <c r="C25" s="208" t="s">
        <v>2236</v>
      </c>
      <c r="D25" s="209"/>
      <c r="E25" s="209"/>
      <c r="F25" s="209"/>
      <c r="G25" s="209"/>
      <c r="H25" s="209"/>
      <c r="I25" s="209"/>
      <c r="J25" s="209" t="s">
        <v>2313</v>
      </c>
      <c r="K25" s="209"/>
      <c r="L25" s="209"/>
      <c r="M25" s="209"/>
      <c r="N25" s="210" t="s">
        <v>2314</v>
      </c>
      <c r="O25" s="210"/>
    </row>
    <row r="26" spans="1:15" ht="15" customHeight="1" x14ac:dyDescent="0.2">
      <c r="A26" s="179" t="s">
        <v>2315</v>
      </c>
      <c r="B26" s="211">
        <v>8</v>
      </c>
      <c r="C26" s="211" t="s">
        <v>2256</v>
      </c>
      <c r="D26" s="212"/>
      <c r="E26" s="212"/>
      <c r="F26" s="212"/>
      <c r="G26" s="212"/>
      <c r="H26" s="212"/>
      <c r="I26" s="212"/>
      <c r="J26" s="212"/>
      <c r="K26" s="212" t="s">
        <v>2316</v>
      </c>
      <c r="L26" s="212"/>
      <c r="M26" s="212"/>
      <c r="N26" s="213"/>
      <c r="O26" s="213"/>
    </row>
    <row r="27" spans="1:15" ht="15" customHeight="1" x14ac:dyDescent="0.2">
      <c r="A27" s="179" t="s">
        <v>2317</v>
      </c>
      <c r="B27" s="211">
        <v>8</v>
      </c>
      <c r="C27" s="211" t="s">
        <v>2256</v>
      </c>
      <c r="D27" s="212"/>
      <c r="E27" s="212"/>
      <c r="F27" s="212"/>
      <c r="G27" s="212"/>
      <c r="H27" s="212"/>
      <c r="I27" s="212"/>
      <c r="J27" s="212"/>
      <c r="K27" s="212" t="s">
        <v>2318</v>
      </c>
      <c r="L27" s="212"/>
      <c r="M27" s="212"/>
      <c r="N27" s="213"/>
      <c r="O27" s="213"/>
    </row>
    <row r="28" spans="1:15" ht="15" customHeight="1" x14ac:dyDescent="0.2">
      <c r="A28" s="179" t="s">
        <v>2319</v>
      </c>
      <c r="B28" s="211">
        <v>7</v>
      </c>
      <c r="C28" s="211" t="s">
        <v>2256</v>
      </c>
      <c r="D28" s="212"/>
      <c r="E28" s="212"/>
      <c r="F28" s="212"/>
      <c r="G28" s="212"/>
      <c r="H28" s="212"/>
      <c r="I28" s="212"/>
      <c r="J28" s="212" t="s">
        <v>2320</v>
      </c>
      <c r="K28" s="212"/>
      <c r="L28" s="212"/>
      <c r="M28" s="212"/>
      <c r="N28" s="213" t="s">
        <v>2321</v>
      </c>
      <c r="O28" s="213" t="s">
        <v>2322</v>
      </c>
    </row>
    <row r="29" spans="1:15" s="185" customFormat="1" ht="15" customHeight="1" x14ac:dyDescent="0.2">
      <c r="A29" s="204" t="s">
        <v>2323</v>
      </c>
      <c r="B29" s="205">
        <v>5</v>
      </c>
      <c r="C29" s="205" t="s">
        <v>2236</v>
      </c>
      <c r="D29" s="206"/>
      <c r="E29" s="206"/>
      <c r="F29" s="206"/>
      <c r="G29" s="206"/>
      <c r="H29" s="206" t="s">
        <v>2324</v>
      </c>
      <c r="I29" s="206"/>
      <c r="J29" s="206"/>
      <c r="K29" s="206"/>
      <c r="L29" s="206"/>
      <c r="M29" s="206"/>
      <c r="N29" s="207" t="s">
        <v>2325</v>
      </c>
      <c r="O29" s="207"/>
    </row>
    <row r="30" spans="1:15" ht="15" customHeight="1" x14ac:dyDescent="0.2">
      <c r="A30" s="179" t="s">
        <v>2326</v>
      </c>
      <c r="B30" s="211">
        <v>6</v>
      </c>
      <c r="C30" s="211" t="s">
        <v>2256</v>
      </c>
      <c r="D30" s="216"/>
      <c r="E30" s="216"/>
      <c r="F30" s="216"/>
      <c r="G30" s="216"/>
      <c r="H30" s="216"/>
      <c r="I30" s="216" t="s">
        <v>2327</v>
      </c>
      <c r="J30" s="216"/>
      <c r="K30" s="216"/>
      <c r="L30" s="216"/>
      <c r="M30" s="216"/>
      <c r="N30" s="213" t="s">
        <v>2328</v>
      </c>
      <c r="O30" s="213" t="s">
        <v>2329</v>
      </c>
    </row>
    <row r="31" spans="1:15" ht="15" customHeight="1" x14ac:dyDescent="0.2">
      <c r="A31" s="179" t="s">
        <v>2330</v>
      </c>
      <c r="B31" s="211">
        <v>6</v>
      </c>
      <c r="C31" s="211" t="s">
        <v>2256</v>
      </c>
      <c r="D31" s="216"/>
      <c r="E31" s="216"/>
      <c r="F31" s="216"/>
      <c r="G31" s="216"/>
      <c r="H31" s="216"/>
      <c r="I31" s="216" t="s">
        <v>2331</v>
      </c>
      <c r="J31" s="216"/>
      <c r="K31" s="216"/>
      <c r="L31" s="216"/>
      <c r="M31" s="216"/>
      <c r="N31" s="213" t="s">
        <v>2332</v>
      </c>
      <c r="O31" s="213" t="s">
        <v>2329</v>
      </c>
    </row>
    <row r="32" spans="1:15" ht="15" customHeight="1" x14ac:dyDescent="0.2">
      <c r="A32" s="179" t="s">
        <v>2333</v>
      </c>
      <c r="B32" s="211">
        <v>6</v>
      </c>
      <c r="C32" s="211" t="s">
        <v>2256</v>
      </c>
      <c r="D32" s="216"/>
      <c r="E32" s="216"/>
      <c r="F32" s="216"/>
      <c r="G32" s="216"/>
      <c r="H32" s="216"/>
      <c r="I32" s="216" t="s">
        <v>2334</v>
      </c>
      <c r="J32" s="216"/>
      <c r="K32" s="216"/>
      <c r="L32" s="216"/>
      <c r="M32" s="216"/>
      <c r="N32" s="213" t="s">
        <v>2335</v>
      </c>
      <c r="O32" s="213" t="s">
        <v>2336</v>
      </c>
    </row>
    <row r="33" spans="1:15" ht="15" customHeight="1" x14ac:dyDescent="0.2">
      <c r="A33" s="179" t="s">
        <v>2337</v>
      </c>
      <c r="B33" s="211">
        <v>6</v>
      </c>
      <c r="C33" s="211" t="s">
        <v>2256</v>
      </c>
      <c r="D33" s="216"/>
      <c r="E33" s="216"/>
      <c r="F33" s="216"/>
      <c r="G33" s="216"/>
      <c r="H33" s="216"/>
      <c r="I33" s="216" t="s">
        <v>2338</v>
      </c>
      <c r="J33" s="216"/>
      <c r="K33" s="216"/>
      <c r="L33" s="216"/>
      <c r="M33" s="216"/>
      <c r="N33" s="213" t="s">
        <v>2339</v>
      </c>
      <c r="O33" s="213" t="s">
        <v>2340</v>
      </c>
    </row>
    <row r="34" spans="1:15" ht="15" customHeight="1" x14ac:dyDescent="0.2">
      <c r="A34" s="179" t="s">
        <v>2341</v>
      </c>
      <c r="B34" s="211">
        <v>6</v>
      </c>
      <c r="C34" s="211" t="s">
        <v>2256</v>
      </c>
      <c r="D34" s="216"/>
      <c r="E34" s="216"/>
      <c r="F34" s="216"/>
      <c r="G34" s="216"/>
      <c r="H34" s="216"/>
      <c r="I34" s="216" t="s">
        <v>2342</v>
      </c>
      <c r="J34" s="216"/>
      <c r="K34" s="216"/>
      <c r="L34" s="216"/>
      <c r="M34" s="216"/>
      <c r="N34" s="213" t="s">
        <v>2343</v>
      </c>
      <c r="O34" s="213" t="s">
        <v>2344</v>
      </c>
    </row>
    <row r="35" spans="1:15" ht="15" customHeight="1" x14ac:dyDescent="0.2">
      <c r="A35" s="179" t="s">
        <v>2345</v>
      </c>
      <c r="B35" s="211">
        <v>6</v>
      </c>
      <c r="C35" s="211" t="s">
        <v>2256</v>
      </c>
      <c r="D35" s="216"/>
      <c r="E35" s="216"/>
      <c r="F35" s="216"/>
      <c r="G35" s="216"/>
      <c r="H35" s="216"/>
      <c r="I35" s="216" t="s">
        <v>2346</v>
      </c>
      <c r="J35" s="216"/>
      <c r="K35" s="216"/>
      <c r="L35" s="216"/>
      <c r="M35" s="216"/>
      <c r="N35" s="213" t="s">
        <v>2347</v>
      </c>
      <c r="O35" s="213" t="s">
        <v>2348</v>
      </c>
    </row>
    <row r="36" spans="1:15" ht="15" customHeight="1" x14ac:dyDescent="0.2">
      <c r="A36" s="179" t="s">
        <v>2349</v>
      </c>
      <c r="B36" s="211">
        <v>6</v>
      </c>
      <c r="C36" s="211" t="s">
        <v>2256</v>
      </c>
      <c r="D36" s="216"/>
      <c r="E36" s="216"/>
      <c r="F36" s="216"/>
      <c r="G36" s="216"/>
      <c r="H36" s="216"/>
      <c r="I36" s="216" t="s">
        <v>2350</v>
      </c>
      <c r="J36" s="216"/>
      <c r="K36" s="216"/>
      <c r="L36" s="216"/>
      <c r="M36" s="216"/>
      <c r="N36" s="213" t="s">
        <v>2351</v>
      </c>
      <c r="O36" s="213" t="s">
        <v>2340</v>
      </c>
    </row>
    <row r="37" spans="1:15" ht="15" customHeight="1" x14ac:dyDescent="0.2">
      <c r="A37" s="179" t="s">
        <v>2352</v>
      </c>
      <c r="B37" s="211">
        <v>6</v>
      </c>
      <c r="C37" s="211" t="s">
        <v>2256</v>
      </c>
      <c r="D37" s="212"/>
      <c r="E37" s="212"/>
      <c r="F37" s="212"/>
      <c r="G37" s="212"/>
      <c r="H37" s="212"/>
      <c r="I37" s="212" t="s">
        <v>2353</v>
      </c>
      <c r="J37" s="212"/>
      <c r="K37" s="212"/>
      <c r="L37" s="212"/>
      <c r="M37" s="212"/>
      <c r="N37" s="213" t="s">
        <v>2354</v>
      </c>
      <c r="O37" s="213" t="s">
        <v>2340</v>
      </c>
    </row>
    <row r="38" spans="1:15" ht="15" customHeight="1" x14ac:dyDescent="0.2">
      <c r="A38" s="179" t="s">
        <v>2355</v>
      </c>
      <c r="B38" s="211">
        <v>6</v>
      </c>
      <c r="C38" s="211" t="s">
        <v>2256</v>
      </c>
      <c r="D38" s="212"/>
      <c r="E38" s="212"/>
      <c r="F38" s="212"/>
      <c r="G38" s="212"/>
      <c r="H38" s="212"/>
      <c r="I38" s="212" t="s">
        <v>2356</v>
      </c>
      <c r="J38" s="212"/>
      <c r="K38" s="212"/>
      <c r="L38" s="212"/>
      <c r="M38" s="212"/>
      <c r="N38" s="213" t="s">
        <v>2357</v>
      </c>
      <c r="O38" s="213" t="s">
        <v>2340</v>
      </c>
    </row>
    <row r="39" spans="1:15" s="185" customFormat="1" ht="15" customHeight="1" x14ac:dyDescent="0.2">
      <c r="A39" s="204" t="s">
        <v>2358</v>
      </c>
      <c r="B39" s="205">
        <v>5</v>
      </c>
      <c r="C39" s="205" t="s">
        <v>2236</v>
      </c>
      <c r="D39" s="206"/>
      <c r="E39" s="206"/>
      <c r="F39" s="206"/>
      <c r="G39" s="206"/>
      <c r="H39" s="206" t="s">
        <v>2359</v>
      </c>
      <c r="I39" s="206"/>
      <c r="J39" s="206"/>
      <c r="K39" s="206"/>
      <c r="L39" s="206"/>
      <c r="M39" s="206"/>
      <c r="N39" s="207" t="s">
        <v>2360</v>
      </c>
      <c r="O39" s="207" t="s">
        <v>2361</v>
      </c>
    </row>
    <row r="40" spans="1:15" s="185" customFormat="1" ht="15" customHeight="1" x14ac:dyDescent="0.2">
      <c r="A40" s="185" t="s">
        <v>2362</v>
      </c>
      <c r="B40" s="208">
        <v>6</v>
      </c>
      <c r="C40" s="208" t="s">
        <v>2236</v>
      </c>
      <c r="D40" s="209"/>
      <c r="E40" s="209"/>
      <c r="F40" s="209"/>
      <c r="G40" s="209"/>
      <c r="H40" s="209"/>
      <c r="I40" s="209" t="s">
        <v>2285</v>
      </c>
      <c r="J40" s="209"/>
      <c r="K40" s="209"/>
      <c r="L40" s="209"/>
      <c r="M40" s="209"/>
      <c r="N40" s="210" t="s">
        <v>2363</v>
      </c>
      <c r="O40" s="210" t="s">
        <v>2364</v>
      </c>
    </row>
    <row r="41" spans="1:15" ht="15" customHeight="1" x14ac:dyDescent="0.2">
      <c r="A41" s="179" t="s">
        <v>2365</v>
      </c>
      <c r="B41" s="211">
        <v>7</v>
      </c>
      <c r="C41" s="211" t="s">
        <v>2256</v>
      </c>
      <c r="D41" s="216"/>
      <c r="E41" s="216"/>
      <c r="F41" s="216"/>
      <c r="G41" s="216"/>
      <c r="H41" s="216"/>
      <c r="I41" s="216"/>
      <c r="J41" s="216" t="s">
        <v>2366</v>
      </c>
      <c r="K41" s="216"/>
      <c r="L41" s="216"/>
      <c r="M41" s="216"/>
      <c r="N41" s="213" t="s">
        <v>2367</v>
      </c>
      <c r="O41" s="213" t="s">
        <v>2290</v>
      </c>
    </row>
    <row r="42" spans="1:15" ht="15" customHeight="1" x14ac:dyDescent="0.2">
      <c r="A42" s="179" t="s">
        <v>2368</v>
      </c>
      <c r="B42" s="211">
        <v>7</v>
      </c>
      <c r="C42" s="211" t="s">
        <v>2256</v>
      </c>
      <c r="D42" s="212"/>
      <c r="E42" s="212"/>
      <c r="F42" s="212"/>
      <c r="G42" s="212"/>
      <c r="H42" s="212"/>
      <c r="I42" s="212"/>
      <c r="J42" s="212" t="s">
        <v>2369</v>
      </c>
      <c r="K42" s="212"/>
      <c r="L42" s="212"/>
      <c r="M42" s="212"/>
      <c r="N42" s="213" t="s">
        <v>2370</v>
      </c>
      <c r="O42" s="213" t="s">
        <v>2371</v>
      </c>
    </row>
    <row r="43" spans="1:15" ht="15" customHeight="1" x14ac:dyDescent="0.2">
      <c r="A43" s="179" t="s">
        <v>2372</v>
      </c>
      <c r="B43" s="211">
        <v>7</v>
      </c>
      <c r="C43" s="211" t="s">
        <v>2256</v>
      </c>
      <c r="D43" s="212"/>
      <c r="E43" s="212"/>
      <c r="F43" s="212"/>
      <c r="G43" s="212"/>
      <c r="H43" s="212"/>
      <c r="I43" s="212"/>
      <c r="J43" s="212" t="s">
        <v>2373</v>
      </c>
      <c r="K43" s="212"/>
      <c r="L43" s="212"/>
      <c r="M43" s="212"/>
      <c r="N43" s="217" t="s">
        <v>2374</v>
      </c>
      <c r="O43" s="213" t="s">
        <v>2375</v>
      </c>
    </row>
    <row r="44" spans="1:15" ht="15" customHeight="1" x14ac:dyDescent="0.2">
      <c r="A44" s="215" t="s">
        <v>2376</v>
      </c>
      <c r="B44" s="218">
        <v>7</v>
      </c>
      <c r="C44" s="218" t="s">
        <v>2256</v>
      </c>
      <c r="D44" s="215"/>
      <c r="E44" s="215"/>
      <c r="F44" s="215"/>
      <c r="G44" s="215"/>
      <c r="H44" s="215"/>
      <c r="I44" s="215"/>
      <c r="J44" s="215" t="s">
        <v>2377</v>
      </c>
      <c r="K44" s="215"/>
      <c r="L44" s="215"/>
      <c r="M44" s="215"/>
      <c r="N44" s="217" t="s">
        <v>2378</v>
      </c>
      <c r="O44" s="217" t="s">
        <v>2379</v>
      </c>
    </row>
    <row r="45" spans="1:15" ht="15" customHeight="1" x14ac:dyDescent="0.2">
      <c r="A45" s="179" t="s">
        <v>2380</v>
      </c>
      <c r="B45" s="211">
        <v>6</v>
      </c>
      <c r="C45" s="211" t="s">
        <v>2256</v>
      </c>
      <c r="D45" s="216"/>
      <c r="E45" s="216"/>
      <c r="F45" s="216"/>
      <c r="G45" s="216"/>
      <c r="H45" s="216"/>
      <c r="I45" s="216" t="s">
        <v>2381</v>
      </c>
      <c r="J45" s="216"/>
      <c r="K45" s="216"/>
      <c r="L45" s="216"/>
      <c r="M45" s="216"/>
      <c r="N45" s="217" t="s">
        <v>2382</v>
      </c>
      <c r="O45" s="213" t="s">
        <v>2383</v>
      </c>
    </row>
    <row r="46" spans="1:15" ht="15" customHeight="1" x14ac:dyDescent="0.2">
      <c r="A46" s="179" t="s">
        <v>2384</v>
      </c>
      <c r="B46" s="211">
        <v>6</v>
      </c>
      <c r="C46" s="211" t="s">
        <v>2256</v>
      </c>
      <c r="D46" s="216"/>
      <c r="E46" s="216"/>
      <c r="F46" s="216"/>
      <c r="G46" s="216"/>
      <c r="H46" s="216"/>
      <c r="I46" s="216" t="s">
        <v>2385</v>
      </c>
      <c r="J46" s="216"/>
      <c r="K46" s="216"/>
      <c r="L46" s="216"/>
      <c r="M46" s="216"/>
      <c r="N46" s="217" t="s">
        <v>2386</v>
      </c>
      <c r="O46" s="213" t="s">
        <v>2387</v>
      </c>
    </row>
    <row r="47" spans="1:15" ht="15" customHeight="1" x14ac:dyDescent="0.2">
      <c r="A47" s="179" t="s">
        <v>2388</v>
      </c>
      <c r="B47" s="211">
        <v>6</v>
      </c>
      <c r="C47" s="211" t="s">
        <v>2256</v>
      </c>
      <c r="D47" s="216"/>
      <c r="E47" s="216"/>
      <c r="F47" s="216"/>
      <c r="G47" s="216"/>
      <c r="H47" s="216"/>
      <c r="I47" s="216" t="s">
        <v>2389</v>
      </c>
      <c r="J47" s="216"/>
      <c r="K47" s="216"/>
      <c r="L47" s="216"/>
      <c r="M47" s="216"/>
      <c r="N47" s="213" t="s">
        <v>2390</v>
      </c>
      <c r="O47" s="213" t="s">
        <v>2391</v>
      </c>
    </row>
    <row r="48" spans="1:15" ht="15" customHeight="1" x14ac:dyDescent="0.2">
      <c r="A48" s="179" t="s">
        <v>2392</v>
      </c>
      <c r="B48" s="211">
        <v>6</v>
      </c>
      <c r="C48" s="211" t="s">
        <v>2256</v>
      </c>
      <c r="D48" s="212"/>
      <c r="E48" s="212"/>
      <c r="F48" s="212"/>
      <c r="G48" s="212"/>
      <c r="H48" s="212"/>
      <c r="I48" s="212" t="s">
        <v>2393</v>
      </c>
      <c r="J48" s="212"/>
      <c r="K48" s="212"/>
      <c r="L48" s="212"/>
      <c r="M48" s="212"/>
      <c r="N48" s="213" t="s">
        <v>2394</v>
      </c>
      <c r="O48" s="213" t="s">
        <v>2395</v>
      </c>
    </row>
    <row r="49" spans="1:18" ht="15" customHeight="1" x14ac:dyDescent="0.2">
      <c r="A49" s="179" t="s">
        <v>2396</v>
      </c>
      <c r="B49" s="211">
        <v>6</v>
      </c>
      <c r="C49" s="211" t="s">
        <v>2256</v>
      </c>
      <c r="D49" s="212"/>
      <c r="E49" s="212"/>
      <c r="F49" s="212"/>
      <c r="G49" s="212"/>
      <c r="H49" s="212"/>
      <c r="I49" s="212" t="s">
        <v>2397</v>
      </c>
      <c r="J49" s="212"/>
      <c r="K49" s="212"/>
      <c r="L49" s="212"/>
      <c r="M49" s="212"/>
      <c r="N49" s="213" t="s">
        <v>2398</v>
      </c>
      <c r="O49" s="213" t="s">
        <v>2399</v>
      </c>
    </row>
    <row r="50" spans="1:18" ht="15" customHeight="1" x14ac:dyDescent="0.2">
      <c r="A50" s="179" t="s">
        <v>2400</v>
      </c>
      <c r="B50" s="211">
        <v>6</v>
      </c>
      <c r="C50" s="211" t="s">
        <v>2256</v>
      </c>
      <c r="D50" s="212"/>
      <c r="E50" s="212"/>
      <c r="F50" s="212"/>
      <c r="G50" s="212"/>
      <c r="H50" s="212"/>
      <c r="I50" s="212" t="s">
        <v>2401</v>
      </c>
      <c r="J50" s="212"/>
      <c r="K50" s="212"/>
      <c r="L50" s="212"/>
      <c r="M50" s="212"/>
      <c r="N50" s="213" t="s">
        <v>2402</v>
      </c>
      <c r="O50" s="213" t="s">
        <v>2403</v>
      </c>
    </row>
    <row r="51" spans="1:18" ht="15" customHeight="1" x14ac:dyDescent="0.2">
      <c r="A51" s="179" t="s">
        <v>2404</v>
      </c>
      <c r="B51" s="211">
        <v>6</v>
      </c>
      <c r="C51" s="211" t="s">
        <v>2256</v>
      </c>
      <c r="D51" s="212"/>
      <c r="E51" s="212"/>
      <c r="F51" s="212"/>
      <c r="G51" s="212"/>
      <c r="H51" s="212"/>
      <c r="I51" s="212" t="s">
        <v>2405</v>
      </c>
      <c r="J51" s="212"/>
      <c r="K51" s="212"/>
      <c r="L51" s="212"/>
      <c r="M51" s="212"/>
      <c r="N51" s="213" t="s">
        <v>2406</v>
      </c>
      <c r="O51" s="213" t="s">
        <v>2407</v>
      </c>
    </row>
    <row r="52" spans="1:18" ht="15" customHeight="1" x14ac:dyDescent="0.2">
      <c r="A52" s="179" t="s">
        <v>2408</v>
      </c>
      <c r="B52" s="211">
        <v>6</v>
      </c>
      <c r="C52" s="211" t="s">
        <v>2256</v>
      </c>
      <c r="D52" s="212"/>
      <c r="E52" s="212"/>
      <c r="F52" s="212"/>
      <c r="G52" s="212"/>
      <c r="H52" s="212"/>
      <c r="I52" s="212" t="s">
        <v>2409</v>
      </c>
      <c r="J52" s="212"/>
      <c r="K52" s="212"/>
      <c r="L52" s="212"/>
      <c r="M52" s="212"/>
      <c r="N52" s="213" t="s">
        <v>2410</v>
      </c>
      <c r="O52" s="213" t="s">
        <v>2411</v>
      </c>
    </row>
    <row r="53" spans="1:18" ht="15" customHeight="1" x14ac:dyDescent="0.2">
      <c r="A53" s="179" t="s">
        <v>2412</v>
      </c>
      <c r="B53" s="211">
        <v>6</v>
      </c>
      <c r="C53" s="211" t="s">
        <v>2256</v>
      </c>
      <c r="D53" s="212"/>
      <c r="E53" s="212"/>
      <c r="F53" s="212"/>
      <c r="G53" s="212"/>
      <c r="H53" s="212"/>
      <c r="I53" s="212" t="s">
        <v>2413</v>
      </c>
      <c r="J53" s="212"/>
      <c r="K53" s="212"/>
      <c r="L53" s="212"/>
      <c r="M53" s="212"/>
      <c r="N53" s="213" t="s">
        <v>2414</v>
      </c>
      <c r="O53" s="213" t="s">
        <v>2415</v>
      </c>
    </row>
    <row r="54" spans="1:18" ht="15" customHeight="1" x14ac:dyDescent="0.2">
      <c r="A54" s="179" t="s">
        <v>2416</v>
      </c>
      <c r="B54" s="211">
        <v>6</v>
      </c>
      <c r="C54" s="211" t="s">
        <v>2256</v>
      </c>
      <c r="D54" s="212"/>
      <c r="E54" s="212"/>
      <c r="F54" s="212"/>
      <c r="G54" s="212"/>
      <c r="H54" s="212"/>
      <c r="I54" s="212" t="s">
        <v>2417</v>
      </c>
      <c r="J54" s="212"/>
      <c r="K54" s="212"/>
      <c r="L54" s="212"/>
      <c r="M54" s="212"/>
      <c r="N54" s="213" t="s">
        <v>2418</v>
      </c>
      <c r="O54" s="213" t="s">
        <v>2419</v>
      </c>
    </row>
    <row r="55" spans="1:18" ht="15" customHeight="1" x14ac:dyDescent="0.2">
      <c r="A55" s="179" t="s">
        <v>2420</v>
      </c>
      <c r="B55" s="211">
        <v>6</v>
      </c>
      <c r="C55" s="211" t="s">
        <v>2256</v>
      </c>
      <c r="D55" s="212"/>
      <c r="E55" s="212"/>
      <c r="F55" s="212"/>
      <c r="G55" s="212"/>
      <c r="H55" s="212"/>
      <c r="I55" s="212" t="s">
        <v>2421</v>
      </c>
      <c r="J55" s="212"/>
      <c r="K55" s="212"/>
      <c r="L55" s="212"/>
      <c r="M55" s="212"/>
      <c r="N55" s="213" t="s">
        <v>2422</v>
      </c>
      <c r="O55" s="213" t="s">
        <v>2423</v>
      </c>
    </row>
    <row r="56" spans="1:18" ht="15" customHeight="1" x14ac:dyDescent="0.2">
      <c r="A56" s="179" t="s">
        <v>2424</v>
      </c>
      <c r="B56" s="211">
        <v>6</v>
      </c>
      <c r="C56" s="211" t="s">
        <v>2256</v>
      </c>
      <c r="D56" s="212"/>
      <c r="E56" s="212"/>
      <c r="F56" s="212"/>
      <c r="G56" s="212"/>
      <c r="H56" s="212"/>
      <c r="I56" s="215" t="s">
        <v>2425</v>
      </c>
      <c r="J56" s="212"/>
      <c r="K56" s="212"/>
      <c r="L56" s="212"/>
      <c r="M56" s="212"/>
      <c r="N56" s="213" t="s">
        <v>2426</v>
      </c>
      <c r="O56" s="213" t="s">
        <v>2427</v>
      </c>
    </row>
    <row r="57" spans="1:18" ht="15" customHeight="1" x14ac:dyDescent="0.2">
      <c r="A57" s="179" t="s">
        <v>2428</v>
      </c>
      <c r="B57" s="211">
        <v>6</v>
      </c>
      <c r="C57" s="211" t="s">
        <v>2256</v>
      </c>
      <c r="D57" s="212"/>
      <c r="E57" s="212"/>
      <c r="F57" s="212"/>
      <c r="G57" s="212"/>
      <c r="H57" s="212"/>
      <c r="I57" s="215" t="s">
        <v>2310</v>
      </c>
      <c r="J57" s="212"/>
      <c r="K57" s="212"/>
      <c r="L57" s="212"/>
      <c r="M57" s="212"/>
      <c r="N57" s="213" t="s">
        <v>2429</v>
      </c>
      <c r="O57" s="213" t="s">
        <v>2430</v>
      </c>
    </row>
    <row r="58" spans="1:18" ht="15" customHeight="1" x14ac:dyDescent="0.2">
      <c r="A58" s="179" t="s">
        <v>2431</v>
      </c>
      <c r="B58" s="211">
        <v>6</v>
      </c>
      <c r="C58" s="211" t="s">
        <v>2256</v>
      </c>
      <c r="D58" s="212"/>
      <c r="E58" s="212"/>
      <c r="F58" s="212"/>
      <c r="G58" s="212"/>
      <c r="H58" s="212"/>
      <c r="I58" s="215" t="s">
        <v>2432</v>
      </c>
      <c r="J58" s="212"/>
      <c r="K58" s="212"/>
      <c r="L58" s="212"/>
      <c r="M58" s="212"/>
      <c r="N58" s="213" t="s">
        <v>2433</v>
      </c>
      <c r="O58" s="213" t="s">
        <v>2434</v>
      </c>
    </row>
    <row r="59" spans="1:18" ht="15" customHeight="1" x14ac:dyDescent="0.2">
      <c r="A59" s="179" t="s">
        <v>2435</v>
      </c>
      <c r="B59" s="211">
        <v>6</v>
      </c>
      <c r="C59" s="211" t="s">
        <v>2256</v>
      </c>
      <c r="D59" s="212"/>
      <c r="E59" s="212"/>
      <c r="F59" s="212"/>
      <c r="G59" s="212"/>
      <c r="H59" s="212"/>
      <c r="I59" s="215" t="s">
        <v>2436</v>
      </c>
      <c r="J59" s="212"/>
      <c r="K59" s="212"/>
      <c r="L59" s="212"/>
      <c r="M59" s="212"/>
      <c r="N59" s="213" t="s">
        <v>2437</v>
      </c>
      <c r="O59" s="213" t="s">
        <v>2438</v>
      </c>
    </row>
    <row r="60" spans="1:18" ht="15" customHeight="1" x14ac:dyDescent="0.2">
      <c r="A60" s="179" t="s">
        <v>2439</v>
      </c>
      <c r="B60" s="211">
        <v>6</v>
      </c>
      <c r="C60" s="211" t="s">
        <v>2256</v>
      </c>
      <c r="D60" s="212"/>
      <c r="E60" s="212"/>
      <c r="F60" s="212"/>
      <c r="G60" s="212"/>
      <c r="H60" s="212"/>
      <c r="I60" s="215" t="s">
        <v>2440</v>
      </c>
      <c r="J60" s="212"/>
      <c r="K60" s="212"/>
      <c r="L60" s="212"/>
      <c r="M60" s="212"/>
      <c r="N60" s="213" t="s">
        <v>2441</v>
      </c>
      <c r="O60" s="213" t="s">
        <v>2442</v>
      </c>
      <c r="P60" s="218"/>
      <c r="Q60" s="211"/>
      <c r="R60" s="211"/>
    </row>
    <row r="61" spans="1:18" ht="15" customHeight="1" x14ac:dyDescent="0.2">
      <c r="A61" s="179" t="s">
        <v>2443</v>
      </c>
      <c r="B61" s="211">
        <v>6</v>
      </c>
      <c r="C61" s="211" t="s">
        <v>2256</v>
      </c>
      <c r="D61" s="212"/>
      <c r="E61" s="212"/>
      <c r="F61" s="212"/>
      <c r="G61" s="212"/>
      <c r="H61" s="212"/>
      <c r="I61" s="215" t="s">
        <v>2444</v>
      </c>
      <c r="J61" s="215"/>
      <c r="K61" s="215"/>
      <c r="L61" s="215"/>
      <c r="M61" s="215"/>
      <c r="N61" s="217" t="s">
        <v>2445</v>
      </c>
      <c r="O61" s="217" t="s">
        <v>2446</v>
      </c>
    </row>
    <row r="62" spans="1:18" ht="15" customHeight="1" x14ac:dyDescent="0.2">
      <c r="A62" s="179" t="s">
        <v>2447</v>
      </c>
      <c r="B62" s="211">
        <v>6</v>
      </c>
      <c r="C62" s="211" t="s">
        <v>2256</v>
      </c>
      <c r="D62" s="212"/>
      <c r="E62" s="212"/>
      <c r="F62" s="212"/>
      <c r="G62" s="212"/>
      <c r="H62" s="212"/>
      <c r="I62" s="215" t="s">
        <v>2448</v>
      </c>
      <c r="J62" s="215"/>
      <c r="K62" s="215"/>
      <c r="L62" s="215"/>
      <c r="M62" s="215"/>
      <c r="N62" s="217" t="s">
        <v>2449</v>
      </c>
      <c r="O62" s="217" t="s">
        <v>2450</v>
      </c>
    </row>
    <row r="63" spans="1:18" ht="15" customHeight="1" x14ac:dyDescent="0.2">
      <c r="A63" s="179" t="s">
        <v>2451</v>
      </c>
      <c r="B63" s="211">
        <v>6</v>
      </c>
      <c r="C63" s="211" t="s">
        <v>2256</v>
      </c>
      <c r="D63" s="212"/>
      <c r="E63" s="212"/>
      <c r="F63" s="212"/>
      <c r="G63" s="212"/>
      <c r="H63" s="212"/>
      <c r="I63" s="215" t="s">
        <v>2452</v>
      </c>
      <c r="J63" s="215"/>
      <c r="K63" s="215"/>
      <c r="L63" s="215"/>
      <c r="M63" s="215"/>
      <c r="N63" s="217" t="s">
        <v>2453</v>
      </c>
      <c r="O63" s="217" t="s">
        <v>2454</v>
      </c>
    </row>
    <row r="64" spans="1:18" s="185" customFormat="1" ht="15" customHeight="1" x14ac:dyDescent="0.2">
      <c r="A64" s="200" t="s">
        <v>2455</v>
      </c>
      <c r="B64" s="201">
        <v>4</v>
      </c>
      <c r="C64" s="201" t="s">
        <v>2236</v>
      </c>
      <c r="D64" s="202"/>
      <c r="E64" s="202"/>
      <c r="F64" s="202"/>
      <c r="G64" s="202" t="s">
        <v>2456</v>
      </c>
      <c r="H64" s="202"/>
      <c r="I64" s="202"/>
      <c r="J64" s="202"/>
      <c r="K64" s="202"/>
      <c r="L64" s="202"/>
      <c r="M64" s="202"/>
      <c r="N64" s="203" t="s">
        <v>2457</v>
      </c>
      <c r="O64" s="203" t="s">
        <v>2245</v>
      </c>
    </row>
    <row r="65" spans="1:15" s="185" customFormat="1" ht="15" customHeight="1" x14ac:dyDescent="0.2">
      <c r="A65" s="204" t="s">
        <v>2458</v>
      </c>
      <c r="B65" s="205">
        <v>5</v>
      </c>
      <c r="C65" s="205" t="s">
        <v>2236</v>
      </c>
      <c r="D65" s="206"/>
      <c r="E65" s="206"/>
      <c r="F65" s="206"/>
      <c r="G65" s="206"/>
      <c r="H65" s="206" t="s">
        <v>2250</v>
      </c>
      <c r="I65" s="206"/>
      <c r="J65" s="206"/>
      <c r="K65" s="206"/>
      <c r="L65" s="206"/>
      <c r="M65" s="206"/>
      <c r="N65" s="207" t="s">
        <v>2459</v>
      </c>
      <c r="O65" s="207" t="s">
        <v>2245</v>
      </c>
    </row>
    <row r="66" spans="1:15" s="185" customFormat="1" ht="15" customHeight="1" x14ac:dyDescent="0.2">
      <c r="A66" s="185" t="s">
        <v>2460</v>
      </c>
      <c r="B66" s="208">
        <v>6</v>
      </c>
      <c r="C66" s="208" t="s">
        <v>2236</v>
      </c>
      <c r="D66" s="209"/>
      <c r="E66" s="209"/>
      <c r="F66" s="209"/>
      <c r="G66" s="209"/>
      <c r="H66" s="209"/>
      <c r="I66" s="209" t="s">
        <v>2253</v>
      </c>
      <c r="J66" s="209"/>
      <c r="K66" s="209"/>
      <c r="L66" s="209"/>
      <c r="M66" s="209"/>
      <c r="N66" s="210" t="s">
        <v>2254</v>
      </c>
      <c r="O66" s="210" t="s">
        <v>2245</v>
      </c>
    </row>
    <row r="67" spans="1:15" ht="15" customHeight="1" x14ac:dyDescent="0.2">
      <c r="A67" s="179" t="s">
        <v>2461</v>
      </c>
      <c r="B67" s="211">
        <v>7</v>
      </c>
      <c r="C67" s="211" t="s">
        <v>2256</v>
      </c>
      <c r="D67" s="212"/>
      <c r="E67" s="212"/>
      <c r="F67" s="212"/>
      <c r="G67" s="212"/>
      <c r="H67" s="212"/>
      <c r="I67" s="212"/>
      <c r="J67" s="212" t="s">
        <v>2257</v>
      </c>
      <c r="K67" s="212"/>
      <c r="L67" s="212"/>
      <c r="M67" s="212"/>
      <c r="N67" s="213" t="s">
        <v>2462</v>
      </c>
      <c r="O67" s="213" t="s">
        <v>2259</v>
      </c>
    </row>
    <row r="68" spans="1:15" ht="15" customHeight="1" x14ac:dyDescent="0.2">
      <c r="A68" s="179" t="s">
        <v>2463</v>
      </c>
      <c r="B68" s="211">
        <v>7</v>
      </c>
      <c r="C68" s="211" t="s">
        <v>2256</v>
      </c>
      <c r="D68" s="212"/>
      <c r="E68" s="212"/>
      <c r="F68" s="212"/>
      <c r="G68" s="212"/>
      <c r="H68" s="212"/>
      <c r="I68" s="212"/>
      <c r="J68" s="212" t="s">
        <v>2261</v>
      </c>
      <c r="K68" s="212"/>
      <c r="L68" s="212"/>
      <c r="M68" s="212"/>
      <c r="N68" s="213" t="s">
        <v>2464</v>
      </c>
      <c r="O68" s="213" t="s">
        <v>2263</v>
      </c>
    </row>
    <row r="69" spans="1:15" ht="15" customHeight="1" x14ac:dyDescent="0.2">
      <c r="A69" s="179" t="s">
        <v>2465</v>
      </c>
      <c r="B69" s="211">
        <v>7</v>
      </c>
      <c r="C69" s="211" t="s">
        <v>2256</v>
      </c>
      <c r="D69" s="212"/>
      <c r="E69" s="212"/>
      <c r="F69" s="212"/>
      <c r="G69" s="212"/>
      <c r="H69" s="212"/>
      <c r="I69" s="212"/>
      <c r="J69" s="212" t="s">
        <v>2265</v>
      </c>
      <c r="K69" s="212"/>
      <c r="L69" s="212"/>
      <c r="M69" s="212"/>
      <c r="N69" s="213" t="s">
        <v>2466</v>
      </c>
      <c r="O69" s="213" t="s">
        <v>2267</v>
      </c>
    </row>
    <row r="70" spans="1:15" ht="15" customHeight="1" x14ac:dyDescent="0.2">
      <c r="A70" s="179" t="s">
        <v>2467</v>
      </c>
      <c r="B70" s="211">
        <v>7</v>
      </c>
      <c r="C70" s="211" t="s">
        <v>2256</v>
      </c>
      <c r="D70" s="212"/>
      <c r="E70" s="212"/>
      <c r="F70" s="212"/>
      <c r="G70" s="212"/>
      <c r="H70" s="212"/>
      <c r="I70" s="212"/>
      <c r="J70" s="212" t="s">
        <v>2269</v>
      </c>
      <c r="K70" s="212"/>
      <c r="L70" s="212"/>
      <c r="M70" s="212"/>
      <c r="N70" s="213" t="s">
        <v>2468</v>
      </c>
      <c r="O70" s="213" t="s">
        <v>2271</v>
      </c>
    </row>
    <row r="71" spans="1:15" ht="15" customHeight="1" x14ac:dyDescent="0.2">
      <c r="A71" s="179" t="s">
        <v>2469</v>
      </c>
      <c r="B71" s="211">
        <v>7</v>
      </c>
      <c r="C71" s="211" t="s">
        <v>2256</v>
      </c>
      <c r="D71" s="212"/>
      <c r="E71" s="212"/>
      <c r="F71" s="212"/>
      <c r="G71" s="212"/>
      <c r="H71" s="212"/>
      <c r="I71" s="212"/>
      <c r="J71" s="212" t="s">
        <v>2273</v>
      </c>
      <c r="K71" s="212"/>
      <c r="L71" s="212"/>
      <c r="M71" s="212"/>
      <c r="N71" s="213" t="s">
        <v>2470</v>
      </c>
      <c r="O71" s="213" t="s">
        <v>2275</v>
      </c>
    </row>
    <row r="72" spans="1:15" ht="15" customHeight="1" x14ac:dyDescent="0.2">
      <c r="A72" s="179" t="s">
        <v>2471</v>
      </c>
      <c r="B72" s="211">
        <v>7</v>
      </c>
      <c r="C72" s="211" t="s">
        <v>2256</v>
      </c>
      <c r="D72" s="212"/>
      <c r="E72" s="212"/>
      <c r="F72" s="212"/>
      <c r="G72" s="212"/>
      <c r="H72" s="212"/>
      <c r="I72" s="212"/>
      <c r="J72" s="212" t="s">
        <v>2277</v>
      </c>
      <c r="K72" s="212"/>
      <c r="L72" s="212"/>
      <c r="M72" s="212"/>
      <c r="N72" s="213" t="s">
        <v>2472</v>
      </c>
      <c r="O72" s="213" t="s">
        <v>2279</v>
      </c>
    </row>
    <row r="73" spans="1:15" ht="15" customHeight="1" x14ac:dyDescent="0.2">
      <c r="A73" s="179" t="s">
        <v>2473</v>
      </c>
      <c r="B73" s="211">
        <v>7</v>
      </c>
      <c r="C73" s="211" t="s">
        <v>2256</v>
      </c>
      <c r="D73" s="212"/>
      <c r="E73" s="212"/>
      <c r="F73" s="212"/>
      <c r="G73" s="212"/>
      <c r="H73" s="212"/>
      <c r="I73" s="212"/>
      <c r="J73" s="212" t="s">
        <v>2281</v>
      </c>
      <c r="K73" s="212"/>
      <c r="L73" s="212"/>
      <c r="M73" s="212"/>
      <c r="N73" s="213" t="s">
        <v>2474</v>
      </c>
      <c r="O73" s="213" t="s">
        <v>2283</v>
      </c>
    </row>
    <row r="74" spans="1:15" s="185" customFormat="1" ht="15" customHeight="1" x14ac:dyDescent="0.2">
      <c r="A74" s="185" t="s">
        <v>2475</v>
      </c>
      <c r="B74" s="208">
        <v>7</v>
      </c>
      <c r="C74" s="208" t="s">
        <v>2236</v>
      </c>
      <c r="D74" s="209"/>
      <c r="E74" s="209"/>
      <c r="F74" s="209"/>
      <c r="G74" s="209"/>
      <c r="H74" s="209"/>
      <c r="I74" s="209"/>
      <c r="J74" s="209" t="s">
        <v>2285</v>
      </c>
      <c r="K74" s="209"/>
      <c r="L74" s="209"/>
      <c r="M74" s="209"/>
      <c r="N74" s="210" t="s">
        <v>2286</v>
      </c>
      <c r="O74" s="210"/>
    </row>
    <row r="75" spans="1:15" ht="15" customHeight="1" x14ac:dyDescent="0.2">
      <c r="A75" s="179" t="s">
        <v>2476</v>
      </c>
      <c r="B75" s="211">
        <v>8</v>
      </c>
      <c r="C75" s="211" t="s">
        <v>2256</v>
      </c>
      <c r="D75" s="212"/>
      <c r="E75" s="212"/>
      <c r="F75" s="212"/>
      <c r="G75" s="212"/>
      <c r="H75" s="212"/>
      <c r="I75" s="212"/>
      <c r="J75" s="212"/>
      <c r="K75" s="212" t="s">
        <v>2288</v>
      </c>
      <c r="L75" s="212"/>
      <c r="M75" s="212"/>
      <c r="N75" s="213" t="s">
        <v>2477</v>
      </c>
      <c r="O75" s="213" t="s">
        <v>2290</v>
      </c>
    </row>
    <row r="76" spans="1:15" ht="15" customHeight="1" x14ac:dyDescent="0.2">
      <c r="A76" s="179" t="s">
        <v>2478</v>
      </c>
      <c r="B76" s="211">
        <v>8</v>
      </c>
      <c r="C76" s="211" t="s">
        <v>2256</v>
      </c>
      <c r="D76" s="212"/>
      <c r="E76" s="212"/>
      <c r="F76" s="212"/>
      <c r="G76" s="212"/>
      <c r="H76" s="212"/>
      <c r="I76" s="212"/>
      <c r="J76" s="212"/>
      <c r="K76" s="212" t="s">
        <v>2292</v>
      </c>
      <c r="L76" s="212"/>
      <c r="M76" s="212"/>
      <c r="N76" s="213" t="s">
        <v>2479</v>
      </c>
      <c r="O76" s="213" t="s">
        <v>2294</v>
      </c>
    </row>
    <row r="77" spans="1:15" ht="15" customHeight="1" x14ac:dyDescent="0.2">
      <c r="A77" s="179" t="s">
        <v>2480</v>
      </c>
      <c r="B77" s="211">
        <v>7</v>
      </c>
      <c r="C77" s="211" t="s">
        <v>2256</v>
      </c>
      <c r="D77" s="212"/>
      <c r="E77" s="212"/>
      <c r="F77" s="212"/>
      <c r="G77" s="212"/>
      <c r="H77" s="212"/>
      <c r="I77" s="212"/>
      <c r="J77" s="215" t="s">
        <v>2296</v>
      </c>
      <c r="K77" s="215"/>
      <c r="L77" s="215"/>
      <c r="M77" s="212"/>
      <c r="N77" s="213" t="s">
        <v>2481</v>
      </c>
      <c r="O77" s="213" t="s">
        <v>2298</v>
      </c>
    </row>
    <row r="78" spans="1:15" ht="15" customHeight="1" x14ac:dyDescent="0.2">
      <c r="A78" s="179" t="s">
        <v>2482</v>
      </c>
      <c r="B78" s="211">
        <v>7</v>
      </c>
      <c r="C78" s="211" t="s">
        <v>2256</v>
      </c>
      <c r="D78" s="212"/>
      <c r="E78" s="212"/>
      <c r="F78" s="212"/>
      <c r="G78" s="212"/>
      <c r="H78" s="212"/>
      <c r="I78" s="212"/>
      <c r="J78" s="215" t="s">
        <v>2300</v>
      </c>
      <c r="K78" s="215"/>
      <c r="L78" s="215"/>
      <c r="M78" s="212"/>
      <c r="N78" s="213" t="s">
        <v>2301</v>
      </c>
      <c r="O78" s="213" t="s">
        <v>2302</v>
      </c>
    </row>
    <row r="79" spans="1:15" s="185" customFormat="1" ht="15" customHeight="1" x14ac:dyDescent="0.2">
      <c r="A79" s="185" t="s">
        <v>2483</v>
      </c>
      <c r="B79" s="208">
        <v>6</v>
      </c>
      <c r="C79" s="208" t="s">
        <v>2236</v>
      </c>
      <c r="D79" s="209"/>
      <c r="E79" s="209"/>
      <c r="F79" s="209"/>
      <c r="G79" s="209"/>
      <c r="H79" s="209"/>
      <c r="I79" s="209" t="s">
        <v>2307</v>
      </c>
      <c r="J79" s="209"/>
      <c r="K79" s="209"/>
      <c r="L79" s="209"/>
      <c r="M79" s="209"/>
      <c r="N79" s="210" t="s">
        <v>2484</v>
      </c>
      <c r="O79" s="210"/>
    </row>
    <row r="80" spans="1:15" ht="15" customHeight="1" x14ac:dyDescent="0.2">
      <c r="A80" s="179" t="s">
        <v>2485</v>
      </c>
      <c r="B80" s="211">
        <v>7</v>
      </c>
      <c r="C80" s="211" t="s">
        <v>2256</v>
      </c>
      <c r="D80" s="212"/>
      <c r="E80" s="212"/>
      <c r="F80" s="212"/>
      <c r="G80" s="212"/>
      <c r="H80" s="212"/>
      <c r="I80" s="212"/>
      <c r="J80" s="212" t="s">
        <v>2310</v>
      </c>
      <c r="K80" s="212"/>
      <c r="L80" s="212"/>
      <c r="M80" s="212"/>
      <c r="N80" s="213" t="s">
        <v>2311</v>
      </c>
      <c r="O80" s="213"/>
    </row>
    <row r="81" spans="1:15" s="185" customFormat="1" ht="15" customHeight="1" x14ac:dyDescent="0.2">
      <c r="A81" s="185" t="s">
        <v>2486</v>
      </c>
      <c r="B81" s="208">
        <v>7</v>
      </c>
      <c r="C81" s="208" t="s">
        <v>2236</v>
      </c>
      <c r="D81" s="209"/>
      <c r="E81" s="209"/>
      <c r="F81" s="209"/>
      <c r="G81" s="209"/>
      <c r="H81" s="209"/>
      <c r="I81" s="209"/>
      <c r="J81" s="209" t="s">
        <v>2313</v>
      </c>
      <c r="K81" s="209"/>
      <c r="L81" s="209"/>
      <c r="M81" s="209"/>
      <c r="N81" s="210" t="s">
        <v>2487</v>
      </c>
      <c r="O81" s="210"/>
    </row>
    <row r="82" spans="1:15" ht="15" customHeight="1" x14ac:dyDescent="0.2">
      <c r="A82" s="179" t="s">
        <v>2488</v>
      </c>
      <c r="B82" s="211">
        <v>8</v>
      </c>
      <c r="C82" s="211" t="s">
        <v>2256</v>
      </c>
      <c r="D82" s="212"/>
      <c r="E82" s="212"/>
      <c r="F82" s="212"/>
      <c r="G82" s="212"/>
      <c r="H82" s="212"/>
      <c r="I82" s="212"/>
      <c r="J82" s="212"/>
      <c r="K82" s="212" t="s">
        <v>2316</v>
      </c>
      <c r="L82" s="212"/>
      <c r="M82" s="212"/>
      <c r="N82" s="213"/>
      <c r="O82" s="213"/>
    </row>
    <row r="83" spans="1:15" ht="15" customHeight="1" x14ac:dyDescent="0.2">
      <c r="A83" s="179" t="s">
        <v>2489</v>
      </c>
      <c r="B83" s="211">
        <v>8</v>
      </c>
      <c r="C83" s="211" t="s">
        <v>2256</v>
      </c>
      <c r="D83" s="212"/>
      <c r="E83" s="212"/>
      <c r="F83" s="212"/>
      <c r="G83" s="212"/>
      <c r="H83" s="212"/>
      <c r="I83" s="212"/>
      <c r="J83" s="212"/>
      <c r="K83" s="212" t="s">
        <v>2318</v>
      </c>
      <c r="L83" s="212"/>
      <c r="M83" s="212"/>
      <c r="N83" s="213"/>
      <c r="O83" s="213"/>
    </row>
    <row r="84" spans="1:15" ht="15" customHeight="1" x14ac:dyDescent="0.2">
      <c r="A84" s="179" t="s">
        <v>2490</v>
      </c>
      <c r="B84" s="211">
        <v>7</v>
      </c>
      <c r="C84" s="211" t="s">
        <v>2256</v>
      </c>
      <c r="D84" s="212"/>
      <c r="E84" s="212"/>
      <c r="F84" s="212"/>
      <c r="G84" s="212"/>
      <c r="H84" s="212"/>
      <c r="I84" s="212"/>
      <c r="J84" s="212" t="s">
        <v>2320</v>
      </c>
      <c r="K84" s="212"/>
      <c r="L84" s="212"/>
      <c r="M84" s="212"/>
      <c r="N84" s="213" t="s">
        <v>2321</v>
      </c>
      <c r="O84" s="213" t="s">
        <v>2322</v>
      </c>
    </row>
    <row r="85" spans="1:15" ht="15" customHeight="1" x14ac:dyDescent="0.2">
      <c r="A85" s="179" t="s">
        <v>2491</v>
      </c>
      <c r="B85" s="211">
        <v>7</v>
      </c>
      <c r="C85" s="211" t="s">
        <v>2256</v>
      </c>
      <c r="D85" s="212"/>
      <c r="E85" s="212"/>
      <c r="F85" s="212"/>
      <c r="G85" s="212"/>
      <c r="H85" s="212"/>
      <c r="I85" s="212"/>
      <c r="J85" s="215" t="s">
        <v>2492</v>
      </c>
      <c r="K85" s="212"/>
      <c r="L85" s="212"/>
      <c r="M85" s="212"/>
      <c r="N85" s="213" t="s">
        <v>2321</v>
      </c>
      <c r="O85" s="213" t="s">
        <v>2322</v>
      </c>
    </row>
    <row r="86" spans="1:15" ht="15" customHeight="1" x14ac:dyDescent="0.2">
      <c r="A86" s="219" t="s">
        <v>2493</v>
      </c>
      <c r="B86" s="220">
        <v>7</v>
      </c>
      <c r="C86" s="220" t="s">
        <v>2256</v>
      </c>
      <c r="D86" s="215"/>
      <c r="E86" s="215"/>
      <c r="F86" s="215"/>
      <c r="G86" s="215"/>
      <c r="H86" s="215"/>
      <c r="I86" s="215"/>
      <c r="J86" s="215" t="s">
        <v>2318</v>
      </c>
      <c r="K86" s="215"/>
      <c r="L86" s="215"/>
      <c r="M86" s="215"/>
      <c r="N86" s="213"/>
      <c r="O86" s="213"/>
    </row>
    <row r="87" spans="1:15" s="185" customFormat="1" ht="15" customHeight="1" x14ac:dyDescent="0.2">
      <c r="A87" s="204" t="s">
        <v>2494</v>
      </c>
      <c r="B87" s="205">
        <v>5</v>
      </c>
      <c r="C87" s="205" t="s">
        <v>2236</v>
      </c>
      <c r="D87" s="206"/>
      <c r="E87" s="206"/>
      <c r="F87" s="206"/>
      <c r="G87" s="206"/>
      <c r="H87" s="206" t="s">
        <v>2324</v>
      </c>
      <c r="I87" s="206"/>
      <c r="J87" s="206"/>
      <c r="K87" s="206"/>
      <c r="L87" s="206"/>
      <c r="M87" s="206"/>
      <c r="N87" s="207" t="s">
        <v>2495</v>
      </c>
      <c r="O87" s="207" t="s">
        <v>2496</v>
      </c>
    </row>
    <row r="88" spans="1:15" ht="15" customHeight="1" x14ac:dyDescent="0.2">
      <c r="A88" s="179" t="s">
        <v>2497</v>
      </c>
      <c r="B88" s="211">
        <v>6</v>
      </c>
      <c r="C88" s="211" t="s">
        <v>2256</v>
      </c>
      <c r="D88" s="216"/>
      <c r="E88" s="216"/>
      <c r="F88" s="216"/>
      <c r="G88" s="216"/>
      <c r="H88" s="216"/>
      <c r="I88" s="216" t="s">
        <v>2327</v>
      </c>
      <c r="J88" s="216"/>
      <c r="K88" s="216"/>
      <c r="L88" s="216"/>
      <c r="M88" s="216"/>
      <c r="N88" s="213" t="s">
        <v>2328</v>
      </c>
      <c r="O88" s="213" t="s">
        <v>2329</v>
      </c>
    </row>
    <row r="89" spans="1:15" ht="15" customHeight="1" x14ac:dyDescent="0.2">
      <c r="A89" s="179" t="s">
        <v>2498</v>
      </c>
      <c r="B89" s="211">
        <v>6</v>
      </c>
      <c r="C89" s="211" t="s">
        <v>2256</v>
      </c>
      <c r="D89" s="216"/>
      <c r="E89" s="216"/>
      <c r="F89" s="216"/>
      <c r="G89" s="216"/>
      <c r="H89" s="216"/>
      <c r="I89" s="216" t="s">
        <v>2331</v>
      </c>
      <c r="J89" s="216"/>
      <c r="K89" s="216"/>
      <c r="L89" s="216"/>
      <c r="M89" s="216"/>
      <c r="N89" s="213" t="s">
        <v>2332</v>
      </c>
      <c r="O89" s="213" t="s">
        <v>2329</v>
      </c>
    </row>
    <row r="90" spans="1:15" ht="15" customHeight="1" x14ac:dyDescent="0.2">
      <c r="A90" s="179" t="s">
        <v>2499</v>
      </c>
      <c r="B90" s="211">
        <v>6</v>
      </c>
      <c r="C90" s="211" t="s">
        <v>2256</v>
      </c>
      <c r="D90" s="216"/>
      <c r="E90" s="216"/>
      <c r="F90" s="216"/>
      <c r="G90" s="216"/>
      <c r="H90" s="216"/>
      <c r="I90" s="216" t="s">
        <v>2334</v>
      </c>
      <c r="J90" s="216"/>
      <c r="K90" s="216"/>
      <c r="L90" s="216"/>
      <c r="M90" s="216"/>
      <c r="N90" s="213" t="s">
        <v>2500</v>
      </c>
      <c r="O90" s="213" t="s">
        <v>2336</v>
      </c>
    </row>
    <row r="91" spans="1:15" ht="15" customHeight="1" x14ac:dyDescent="0.2">
      <c r="A91" s="179" t="s">
        <v>2501</v>
      </c>
      <c r="B91" s="211">
        <v>6</v>
      </c>
      <c r="C91" s="211" t="s">
        <v>2256</v>
      </c>
      <c r="D91" s="216"/>
      <c r="E91" s="216"/>
      <c r="F91" s="216"/>
      <c r="G91" s="216"/>
      <c r="H91" s="216"/>
      <c r="I91" s="216" t="s">
        <v>2338</v>
      </c>
      <c r="J91" s="216"/>
      <c r="K91" s="216"/>
      <c r="L91" s="216"/>
      <c r="M91" s="216"/>
      <c r="N91" s="213" t="s">
        <v>2502</v>
      </c>
      <c r="O91" s="213" t="s">
        <v>2340</v>
      </c>
    </row>
    <row r="92" spans="1:15" ht="15" customHeight="1" x14ac:dyDescent="0.2">
      <c r="A92" s="179" t="s">
        <v>2503</v>
      </c>
      <c r="B92" s="211">
        <v>6</v>
      </c>
      <c r="C92" s="211" t="s">
        <v>2256</v>
      </c>
      <c r="D92" s="216"/>
      <c r="E92" s="216"/>
      <c r="F92" s="216"/>
      <c r="G92" s="216"/>
      <c r="H92" s="216"/>
      <c r="I92" s="216" t="s">
        <v>2342</v>
      </c>
      <c r="J92" s="216"/>
      <c r="K92" s="216"/>
      <c r="L92" s="216"/>
      <c r="M92" s="216"/>
      <c r="N92" s="213" t="s">
        <v>2504</v>
      </c>
      <c r="O92" s="213" t="s">
        <v>2344</v>
      </c>
    </row>
    <row r="93" spans="1:15" ht="15" customHeight="1" x14ac:dyDescent="0.2">
      <c r="A93" s="179" t="s">
        <v>2505</v>
      </c>
      <c r="B93" s="211">
        <v>6</v>
      </c>
      <c r="C93" s="211" t="s">
        <v>2256</v>
      </c>
      <c r="D93" s="216"/>
      <c r="E93" s="216"/>
      <c r="F93" s="216"/>
      <c r="G93" s="216"/>
      <c r="H93" s="216"/>
      <c r="I93" s="216" t="s">
        <v>2346</v>
      </c>
      <c r="J93" s="216"/>
      <c r="K93" s="216"/>
      <c r="L93" s="216"/>
      <c r="M93" s="216"/>
      <c r="N93" s="213" t="s">
        <v>2506</v>
      </c>
      <c r="O93" s="213" t="s">
        <v>2348</v>
      </c>
    </row>
    <row r="94" spans="1:15" ht="15" customHeight="1" x14ac:dyDescent="0.2">
      <c r="A94" s="179" t="s">
        <v>2507</v>
      </c>
      <c r="B94" s="211">
        <v>6</v>
      </c>
      <c r="C94" s="211" t="s">
        <v>2256</v>
      </c>
      <c r="D94" s="216"/>
      <c r="E94" s="216"/>
      <c r="F94" s="216"/>
      <c r="G94" s="216"/>
      <c r="H94" s="216"/>
      <c r="I94" s="216" t="s">
        <v>2350</v>
      </c>
      <c r="J94" s="216"/>
      <c r="K94" s="216"/>
      <c r="L94" s="216"/>
      <c r="M94" s="216"/>
      <c r="N94" s="213" t="s">
        <v>2508</v>
      </c>
      <c r="O94" s="213" t="s">
        <v>2340</v>
      </c>
    </row>
    <row r="95" spans="1:15" ht="15" customHeight="1" x14ac:dyDescent="0.2">
      <c r="A95" s="179" t="s">
        <v>2509</v>
      </c>
      <c r="B95" s="211">
        <v>6</v>
      </c>
      <c r="C95" s="211" t="s">
        <v>2256</v>
      </c>
      <c r="D95" s="216"/>
      <c r="E95" s="216"/>
      <c r="F95" s="216"/>
      <c r="G95" s="216"/>
      <c r="H95" s="216"/>
      <c r="I95" s="216" t="s">
        <v>2353</v>
      </c>
      <c r="J95" s="216"/>
      <c r="K95" s="216"/>
      <c r="L95" s="216"/>
      <c r="M95" s="216"/>
      <c r="N95" s="213" t="s">
        <v>2354</v>
      </c>
      <c r="O95" s="213" t="s">
        <v>2340</v>
      </c>
    </row>
    <row r="96" spans="1:15" ht="15" customHeight="1" x14ac:dyDescent="0.2">
      <c r="A96" s="179" t="s">
        <v>2510</v>
      </c>
      <c r="B96" s="211">
        <v>6</v>
      </c>
      <c r="C96" s="211" t="s">
        <v>2256</v>
      </c>
      <c r="D96" s="216"/>
      <c r="E96" s="216"/>
      <c r="F96" s="216"/>
      <c r="G96" s="216"/>
      <c r="H96" s="216"/>
      <c r="I96" s="216" t="s">
        <v>2356</v>
      </c>
      <c r="J96" s="216"/>
      <c r="K96" s="216"/>
      <c r="L96" s="216"/>
      <c r="M96" s="216"/>
      <c r="N96" s="213" t="s">
        <v>2357</v>
      </c>
      <c r="O96" s="213" t="s">
        <v>2340</v>
      </c>
    </row>
    <row r="97" spans="1:15" s="185" customFormat="1" ht="15" customHeight="1" x14ac:dyDescent="0.2">
      <c r="A97" s="204" t="s">
        <v>2511</v>
      </c>
      <c r="B97" s="205">
        <v>5</v>
      </c>
      <c r="C97" s="205" t="s">
        <v>2236</v>
      </c>
      <c r="D97" s="206"/>
      <c r="E97" s="206"/>
      <c r="F97" s="206"/>
      <c r="G97" s="206"/>
      <c r="H97" s="206" t="s">
        <v>2359</v>
      </c>
      <c r="I97" s="206"/>
      <c r="J97" s="206"/>
      <c r="K97" s="206"/>
      <c r="L97" s="206"/>
      <c r="M97" s="206"/>
      <c r="N97" s="207" t="s">
        <v>2512</v>
      </c>
      <c r="O97" s="207" t="s">
        <v>2361</v>
      </c>
    </row>
    <row r="98" spans="1:15" s="185" customFormat="1" ht="15" customHeight="1" x14ac:dyDescent="0.2">
      <c r="A98" s="185" t="s">
        <v>2513</v>
      </c>
      <c r="B98" s="208">
        <v>6</v>
      </c>
      <c r="C98" s="208" t="s">
        <v>2236</v>
      </c>
      <c r="D98" s="209"/>
      <c r="E98" s="209"/>
      <c r="F98" s="209"/>
      <c r="G98" s="209"/>
      <c r="H98" s="209"/>
      <c r="I98" s="209" t="s">
        <v>2285</v>
      </c>
      <c r="J98" s="209"/>
      <c r="K98" s="209"/>
      <c r="L98" s="209"/>
      <c r="M98" s="209"/>
      <c r="N98" s="210" t="s">
        <v>2363</v>
      </c>
      <c r="O98" s="210" t="s">
        <v>2364</v>
      </c>
    </row>
    <row r="99" spans="1:15" ht="15" customHeight="1" x14ac:dyDescent="0.2">
      <c r="A99" s="179" t="s">
        <v>2514</v>
      </c>
      <c r="B99" s="211">
        <v>7</v>
      </c>
      <c r="C99" s="211" t="s">
        <v>2256</v>
      </c>
      <c r="D99" s="212"/>
      <c r="E99" s="212"/>
      <c r="F99" s="212"/>
      <c r="G99" s="212"/>
      <c r="H99" s="212"/>
      <c r="I99" s="212"/>
      <c r="J99" s="212" t="s">
        <v>2366</v>
      </c>
      <c r="K99" s="212"/>
      <c r="L99" s="212"/>
      <c r="M99" s="212"/>
      <c r="N99" s="213" t="s">
        <v>2367</v>
      </c>
      <c r="O99" s="213" t="s">
        <v>2290</v>
      </c>
    </row>
    <row r="100" spans="1:15" ht="15" customHeight="1" x14ac:dyDescent="0.2">
      <c r="A100" s="179" t="s">
        <v>2515</v>
      </c>
      <c r="B100" s="211">
        <v>7</v>
      </c>
      <c r="C100" s="211" t="s">
        <v>2256</v>
      </c>
      <c r="D100" s="212"/>
      <c r="E100" s="212"/>
      <c r="F100" s="212"/>
      <c r="G100" s="212"/>
      <c r="H100" s="212"/>
      <c r="I100" s="212"/>
      <c r="J100" s="212" t="s">
        <v>2369</v>
      </c>
      <c r="K100" s="212"/>
      <c r="L100" s="212"/>
      <c r="M100" s="212"/>
      <c r="N100" s="213" t="s">
        <v>2516</v>
      </c>
      <c r="O100" s="213" t="s">
        <v>2371</v>
      </c>
    </row>
    <row r="101" spans="1:15" ht="15" customHeight="1" x14ac:dyDescent="0.2">
      <c r="A101" s="179" t="s">
        <v>2517</v>
      </c>
      <c r="B101" s="211">
        <v>7</v>
      </c>
      <c r="C101" s="211" t="s">
        <v>2256</v>
      </c>
      <c r="D101" s="212"/>
      <c r="E101" s="212"/>
      <c r="F101" s="212"/>
      <c r="G101" s="212"/>
      <c r="H101" s="212"/>
      <c r="I101" s="212"/>
      <c r="J101" s="212" t="s">
        <v>2373</v>
      </c>
      <c r="K101" s="212"/>
      <c r="L101" s="212"/>
      <c r="M101" s="212"/>
      <c r="N101" s="217" t="s">
        <v>2518</v>
      </c>
      <c r="O101" s="213" t="s">
        <v>2375</v>
      </c>
    </row>
    <row r="102" spans="1:15" ht="15" customHeight="1" x14ac:dyDescent="0.2">
      <c r="A102" s="179" t="s">
        <v>2519</v>
      </c>
      <c r="B102" s="211">
        <v>6</v>
      </c>
      <c r="C102" s="211" t="s">
        <v>2256</v>
      </c>
      <c r="D102" s="212"/>
      <c r="E102" s="212"/>
      <c r="F102" s="212"/>
      <c r="G102" s="212"/>
      <c r="H102" s="212"/>
      <c r="I102" s="212" t="s">
        <v>2405</v>
      </c>
      <c r="J102" s="212"/>
      <c r="K102" s="212"/>
      <c r="L102" s="212"/>
      <c r="M102" s="212"/>
      <c r="N102" s="213" t="s">
        <v>2406</v>
      </c>
      <c r="O102" s="213" t="s">
        <v>2407</v>
      </c>
    </row>
    <row r="103" spans="1:15" ht="15" customHeight="1" x14ac:dyDescent="0.2">
      <c r="A103" s="179" t="s">
        <v>2520</v>
      </c>
      <c r="B103" s="211">
        <v>6</v>
      </c>
      <c r="C103" s="211" t="s">
        <v>2256</v>
      </c>
      <c r="D103" s="212"/>
      <c r="E103" s="212"/>
      <c r="F103" s="212"/>
      <c r="G103" s="212"/>
      <c r="H103" s="212"/>
      <c r="I103" s="212" t="s">
        <v>2409</v>
      </c>
      <c r="J103" s="212"/>
      <c r="K103" s="212"/>
      <c r="L103" s="212"/>
      <c r="M103" s="212"/>
      <c r="N103" s="213" t="s">
        <v>2521</v>
      </c>
      <c r="O103" s="213" t="s">
        <v>2411</v>
      </c>
    </row>
    <row r="104" spans="1:15" ht="15" customHeight="1" x14ac:dyDescent="0.2">
      <c r="A104" s="179" t="s">
        <v>2522</v>
      </c>
      <c r="B104" s="211">
        <v>6</v>
      </c>
      <c r="C104" s="211" t="s">
        <v>2256</v>
      </c>
      <c r="D104" s="212"/>
      <c r="E104" s="212"/>
      <c r="F104" s="212"/>
      <c r="G104" s="212"/>
      <c r="H104" s="212"/>
      <c r="I104" s="212" t="s">
        <v>2413</v>
      </c>
      <c r="J104" s="212"/>
      <c r="K104" s="212"/>
      <c r="L104" s="212"/>
      <c r="M104" s="212"/>
      <c r="N104" s="213" t="s">
        <v>2414</v>
      </c>
      <c r="O104" s="213" t="s">
        <v>2415</v>
      </c>
    </row>
    <row r="105" spans="1:15" ht="15" customHeight="1" x14ac:dyDescent="0.2">
      <c r="A105" s="179" t="s">
        <v>2523</v>
      </c>
      <c r="B105" s="211">
        <v>6</v>
      </c>
      <c r="C105" s="211" t="s">
        <v>2256</v>
      </c>
      <c r="D105" s="212"/>
      <c r="E105" s="212"/>
      <c r="F105" s="212"/>
      <c r="G105" s="212"/>
      <c r="H105" s="212"/>
      <c r="I105" s="212" t="s">
        <v>2417</v>
      </c>
      <c r="J105" s="212"/>
      <c r="K105" s="212"/>
      <c r="L105" s="212"/>
      <c r="M105" s="212"/>
      <c r="N105" s="213" t="s">
        <v>2524</v>
      </c>
      <c r="O105" s="213" t="s">
        <v>2419</v>
      </c>
    </row>
    <row r="106" spans="1:15" ht="15" customHeight="1" x14ac:dyDescent="0.2">
      <c r="A106" s="179" t="s">
        <v>2525</v>
      </c>
      <c r="B106" s="211">
        <v>6</v>
      </c>
      <c r="C106" s="211" t="s">
        <v>2256</v>
      </c>
      <c r="D106" s="212"/>
      <c r="E106" s="212"/>
      <c r="F106" s="212"/>
      <c r="G106" s="212"/>
      <c r="H106" s="212"/>
      <c r="I106" s="212" t="s">
        <v>2421</v>
      </c>
      <c r="J106" s="212"/>
      <c r="K106" s="212"/>
      <c r="L106" s="212"/>
      <c r="M106" s="212"/>
      <c r="N106" s="213" t="s">
        <v>2526</v>
      </c>
      <c r="O106" s="213" t="s">
        <v>2423</v>
      </c>
    </row>
    <row r="107" spans="1:15" s="222" customFormat="1" ht="15" customHeight="1" x14ac:dyDescent="0.2">
      <c r="A107" s="219" t="s">
        <v>2527</v>
      </c>
      <c r="B107" s="220">
        <v>6</v>
      </c>
      <c r="C107" s="220" t="s">
        <v>2256</v>
      </c>
      <c r="D107" s="215"/>
      <c r="E107" s="215"/>
      <c r="F107" s="215"/>
      <c r="G107" s="215"/>
      <c r="H107" s="215"/>
      <c r="I107" s="215" t="s">
        <v>2425</v>
      </c>
      <c r="J107" s="215"/>
      <c r="K107" s="215"/>
      <c r="L107" s="215"/>
      <c r="M107" s="215"/>
      <c r="N107" s="221" t="s">
        <v>2426</v>
      </c>
      <c r="O107" s="221" t="s">
        <v>2427</v>
      </c>
    </row>
    <row r="108" spans="1:15" ht="15" customHeight="1" x14ac:dyDescent="0.2">
      <c r="A108" s="179" t="s">
        <v>2528</v>
      </c>
      <c r="B108" s="211">
        <v>6</v>
      </c>
      <c r="C108" s="211" t="s">
        <v>2256</v>
      </c>
      <c r="D108" s="212"/>
      <c r="E108" s="212"/>
      <c r="F108" s="212"/>
      <c r="G108" s="212"/>
      <c r="H108" s="212"/>
      <c r="I108" s="215" t="s">
        <v>2310</v>
      </c>
      <c r="J108" s="212"/>
      <c r="K108" s="212"/>
      <c r="L108" s="212"/>
      <c r="M108" s="212"/>
      <c r="N108" s="213" t="s">
        <v>2429</v>
      </c>
      <c r="O108" s="213" t="s">
        <v>2430</v>
      </c>
    </row>
    <row r="109" spans="1:15" ht="15" customHeight="1" x14ac:dyDescent="0.2">
      <c r="A109" s="179" t="s">
        <v>2529</v>
      </c>
      <c r="B109" s="211">
        <v>6</v>
      </c>
      <c r="C109" s="211" t="s">
        <v>2256</v>
      </c>
      <c r="D109" s="212"/>
      <c r="E109" s="212"/>
      <c r="F109" s="212"/>
      <c r="G109" s="212"/>
      <c r="H109" s="212"/>
      <c r="I109" s="215" t="s">
        <v>2432</v>
      </c>
      <c r="J109" s="212"/>
      <c r="K109" s="212"/>
      <c r="L109" s="212"/>
      <c r="M109" s="212"/>
      <c r="N109" s="213" t="s">
        <v>2433</v>
      </c>
      <c r="O109" s="213" t="s">
        <v>2434</v>
      </c>
    </row>
    <row r="110" spans="1:15" ht="15" customHeight="1" x14ac:dyDescent="0.2">
      <c r="A110" s="179" t="s">
        <v>2530</v>
      </c>
      <c r="B110" s="211">
        <v>6</v>
      </c>
      <c r="C110" s="211" t="s">
        <v>2256</v>
      </c>
      <c r="D110" s="212"/>
      <c r="E110" s="212"/>
      <c r="F110" s="212"/>
      <c r="G110" s="212"/>
      <c r="H110" s="212"/>
      <c r="I110" s="215" t="s">
        <v>2436</v>
      </c>
      <c r="J110" s="212"/>
      <c r="K110" s="212"/>
      <c r="L110" s="212"/>
      <c r="M110" s="212"/>
      <c r="N110" s="213" t="s">
        <v>2437</v>
      </c>
      <c r="O110" s="213" t="s">
        <v>2438</v>
      </c>
    </row>
    <row r="111" spans="1:15" s="199" customFormat="1" ht="15" customHeight="1" x14ac:dyDescent="0.2">
      <c r="A111" s="193" t="s">
        <v>2531</v>
      </c>
      <c r="B111" s="194">
        <v>3</v>
      </c>
      <c r="C111" s="194" t="s">
        <v>2236</v>
      </c>
      <c r="D111" s="195"/>
      <c r="E111" s="195"/>
      <c r="F111" s="197" t="s">
        <v>2532</v>
      </c>
      <c r="G111" s="197"/>
      <c r="H111" s="197"/>
      <c r="I111" s="197"/>
      <c r="J111" s="197"/>
      <c r="K111" s="197"/>
      <c r="L111" s="197"/>
      <c r="M111" s="197"/>
      <c r="N111" s="223" t="s">
        <v>2533</v>
      </c>
      <c r="O111" s="224"/>
    </row>
    <row r="112" spans="1:15" s="185" customFormat="1" ht="15" customHeight="1" x14ac:dyDescent="0.2">
      <c r="A112" s="200" t="s">
        <v>2534</v>
      </c>
      <c r="B112" s="201">
        <v>4</v>
      </c>
      <c r="C112" s="201" t="s">
        <v>2236</v>
      </c>
      <c r="D112" s="202"/>
      <c r="E112" s="202"/>
      <c r="F112" s="225"/>
      <c r="G112" s="225" t="s">
        <v>2535</v>
      </c>
      <c r="H112" s="225"/>
      <c r="I112" s="225"/>
      <c r="J112" s="225"/>
      <c r="K112" s="225"/>
      <c r="L112" s="202"/>
      <c r="M112" s="202"/>
      <c r="N112" s="226" t="s">
        <v>2536</v>
      </c>
      <c r="O112" s="226"/>
    </row>
    <row r="113" spans="1:15" s="185" customFormat="1" ht="15" customHeight="1" x14ac:dyDescent="0.2">
      <c r="A113" s="204" t="s">
        <v>2537</v>
      </c>
      <c r="B113" s="205">
        <v>5</v>
      </c>
      <c r="C113" s="205" t="s">
        <v>2236</v>
      </c>
      <c r="D113" s="206"/>
      <c r="E113" s="206"/>
      <c r="F113" s="227"/>
      <c r="G113" s="227"/>
      <c r="H113" s="227" t="s">
        <v>2538</v>
      </c>
      <c r="I113" s="227"/>
      <c r="J113" s="227"/>
      <c r="K113" s="227"/>
      <c r="L113" s="206"/>
      <c r="M113" s="206"/>
      <c r="N113" s="228" t="s">
        <v>2539</v>
      </c>
      <c r="O113" s="229"/>
    </row>
    <row r="114" spans="1:15" s="185" customFormat="1" ht="15" customHeight="1" x14ac:dyDescent="0.2">
      <c r="A114" s="185" t="s">
        <v>2540</v>
      </c>
      <c r="B114" s="208">
        <v>6</v>
      </c>
      <c r="C114" s="208" t="s">
        <v>2236</v>
      </c>
      <c r="D114" s="209"/>
      <c r="E114" s="209"/>
      <c r="F114" s="230"/>
      <c r="G114" s="230"/>
      <c r="H114" s="230"/>
      <c r="I114" s="230" t="s">
        <v>2541</v>
      </c>
      <c r="J114" s="230"/>
      <c r="K114" s="230"/>
      <c r="L114" s="209"/>
      <c r="M114" s="209"/>
      <c r="N114" s="231" t="s">
        <v>2542</v>
      </c>
      <c r="O114" s="232"/>
    </row>
    <row r="115" spans="1:15" s="185" customFormat="1" ht="15" customHeight="1" x14ac:dyDescent="0.2">
      <c r="A115" s="185" t="s">
        <v>2543</v>
      </c>
      <c r="B115" s="208">
        <v>7</v>
      </c>
      <c r="C115" s="208" t="s">
        <v>2236</v>
      </c>
      <c r="D115" s="209"/>
      <c r="E115" s="209"/>
      <c r="F115" s="230"/>
      <c r="G115" s="230"/>
      <c r="H115" s="230"/>
      <c r="I115" s="230"/>
      <c r="J115" s="230" t="s">
        <v>2544</v>
      </c>
      <c r="K115" s="230"/>
      <c r="L115" s="209"/>
      <c r="M115" s="209"/>
      <c r="N115" s="231" t="s">
        <v>2545</v>
      </c>
      <c r="O115" s="232"/>
    </row>
    <row r="116" spans="1:15" ht="15" customHeight="1" x14ac:dyDescent="0.2">
      <c r="A116" s="179" t="s">
        <v>2546</v>
      </c>
      <c r="B116" s="211">
        <v>8</v>
      </c>
      <c r="C116" s="211" t="s">
        <v>2256</v>
      </c>
      <c r="D116" s="212"/>
      <c r="E116" s="212"/>
      <c r="F116" s="233"/>
      <c r="G116" s="233"/>
      <c r="H116" s="233"/>
      <c r="I116" s="233"/>
      <c r="J116" s="233"/>
      <c r="K116" s="233" t="s">
        <v>2547</v>
      </c>
      <c r="L116" s="212"/>
      <c r="M116" s="212"/>
      <c r="N116" s="213" t="s">
        <v>2548</v>
      </c>
      <c r="O116" s="234"/>
    </row>
    <row r="117" spans="1:15" ht="15" customHeight="1" x14ac:dyDescent="0.2">
      <c r="A117" s="179" t="s">
        <v>2549</v>
      </c>
      <c r="B117" s="211">
        <v>8</v>
      </c>
      <c r="C117" s="211" t="s">
        <v>2256</v>
      </c>
      <c r="D117" s="212"/>
      <c r="E117" s="212"/>
      <c r="F117" s="233"/>
      <c r="G117" s="233"/>
      <c r="H117" s="233"/>
      <c r="I117" s="233"/>
      <c r="J117" s="233"/>
      <c r="K117" s="233" t="s">
        <v>2550</v>
      </c>
      <c r="L117" s="212"/>
      <c r="M117" s="212"/>
      <c r="N117" s="213" t="s">
        <v>2551</v>
      </c>
      <c r="O117" s="234"/>
    </row>
    <row r="118" spans="1:15" ht="15" customHeight="1" x14ac:dyDescent="0.2">
      <c r="A118" s="179" t="s">
        <v>2552</v>
      </c>
      <c r="B118" s="211">
        <v>8</v>
      </c>
      <c r="C118" s="211" t="s">
        <v>2256</v>
      </c>
      <c r="D118" s="212"/>
      <c r="E118" s="212"/>
      <c r="F118" s="233"/>
      <c r="G118" s="233"/>
      <c r="H118" s="233"/>
      <c r="I118" s="233"/>
      <c r="J118" s="233"/>
      <c r="K118" s="233" t="s">
        <v>2553</v>
      </c>
      <c r="L118" s="212"/>
      <c r="M118" s="212"/>
      <c r="N118" s="213" t="s">
        <v>2554</v>
      </c>
      <c r="O118" s="234"/>
    </row>
    <row r="119" spans="1:15" ht="15" customHeight="1" x14ac:dyDescent="0.2">
      <c r="A119" s="179" t="s">
        <v>2555</v>
      </c>
      <c r="B119" s="211">
        <v>8</v>
      </c>
      <c r="C119" s="211" t="s">
        <v>2256</v>
      </c>
      <c r="D119" s="212"/>
      <c r="E119" s="212"/>
      <c r="F119" s="233"/>
      <c r="G119" s="233"/>
      <c r="H119" s="233"/>
      <c r="I119" s="233"/>
      <c r="J119" s="233"/>
      <c r="K119" s="233" t="s">
        <v>2556</v>
      </c>
      <c r="L119" s="212"/>
      <c r="M119" s="212"/>
      <c r="N119" s="213" t="s">
        <v>2557</v>
      </c>
      <c r="O119" s="234"/>
    </row>
    <row r="120" spans="1:15" ht="15" customHeight="1" x14ac:dyDescent="0.2">
      <c r="A120" s="179" t="s">
        <v>2558</v>
      </c>
      <c r="B120" s="211">
        <v>8</v>
      </c>
      <c r="C120" s="211" t="s">
        <v>2256</v>
      </c>
      <c r="D120" s="212"/>
      <c r="E120" s="212"/>
      <c r="F120" s="233"/>
      <c r="G120" s="233"/>
      <c r="H120" s="233"/>
      <c r="I120" s="233"/>
      <c r="J120" s="233"/>
      <c r="K120" s="233" t="s">
        <v>2559</v>
      </c>
      <c r="L120" s="212"/>
      <c r="M120" s="212"/>
      <c r="N120" s="213" t="s">
        <v>2560</v>
      </c>
      <c r="O120" s="234"/>
    </row>
    <row r="121" spans="1:15" ht="15" customHeight="1" x14ac:dyDescent="0.2">
      <c r="A121" s="179" t="s">
        <v>2561</v>
      </c>
      <c r="B121" s="211">
        <v>8</v>
      </c>
      <c r="C121" s="211" t="s">
        <v>2256</v>
      </c>
      <c r="D121" s="212"/>
      <c r="E121" s="212"/>
      <c r="F121" s="233"/>
      <c r="G121" s="233"/>
      <c r="H121" s="233"/>
      <c r="I121" s="233"/>
      <c r="J121" s="233"/>
      <c r="K121" s="233" t="s">
        <v>2562</v>
      </c>
      <c r="L121" s="212"/>
      <c r="M121" s="212"/>
      <c r="N121" s="213" t="s">
        <v>2563</v>
      </c>
      <c r="O121" s="234"/>
    </row>
    <row r="122" spans="1:15" ht="15" customHeight="1" x14ac:dyDescent="0.2">
      <c r="A122" s="179" t="s">
        <v>2564</v>
      </c>
      <c r="B122" s="211">
        <v>8</v>
      </c>
      <c r="C122" s="211" t="s">
        <v>2256</v>
      </c>
      <c r="D122" s="212"/>
      <c r="E122" s="212"/>
      <c r="F122" s="233"/>
      <c r="G122" s="233"/>
      <c r="H122" s="233"/>
      <c r="I122" s="233"/>
      <c r="J122" s="233"/>
      <c r="K122" s="233" t="s">
        <v>2565</v>
      </c>
      <c r="L122" s="212"/>
      <c r="M122" s="212"/>
      <c r="N122" s="213" t="s">
        <v>2566</v>
      </c>
      <c r="O122" s="234"/>
    </row>
    <row r="123" spans="1:15" s="185" customFormat="1" ht="15" customHeight="1" x14ac:dyDescent="0.2">
      <c r="A123" s="185" t="s">
        <v>2567</v>
      </c>
      <c r="B123" s="208">
        <v>7</v>
      </c>
      <c r="C123" s="208" t="s">
        <v>2236</v>
      </c>
      <c r="D123" s="209"/>
      <c r="E123" s="209"/>
      <c r="F123" s="230"/>
      <c r="G123" s="230"/>
      <c r="H123" s="230"/>
      <c r="I123" s="230"/>
      <c r="J123" s="230" t="s">
        <v>2568</v>
      </c>
      <c r="K123" s="230"/>
      <c r="L123" s="209"/>
      <c r="M123" s="209"/>
      <c r="N123" s="231" t="s">
        <v>2569</v>
      </c>
      <c r="O123" s="232"/>
    </row>
    <row r="124" spans="1:15" ht="15" customHeight="1" x14ac:dyDescent="0.2">
      <c r="A124" s="179" t="s">
        <v>2570</v>
      </c>
      <c r="B124" s="211">
        <v>8</v>
      </c>
      <c r="C124" s="211" t="s">
        <v>2256</v>
      </c>
      <c r="D124" s="212"/>
      <c r="E124" s="212"/>
      <c r="F124" s="233"/>
      <c r="G124" s="233"/>
      <c r="H124" s="233"/>
      <c r="I124" s="233"/>
      <c r="J124" s="233"/>
      <c r="K124" s="233" t="s">
        <v>2571</v>
      </c>
      <c r="L124" s="212"/>
      <c r="M124" s="212"/>
      <c r="N124" s="213"/>
      <c r="O124" s="234"/>
    </row>
    <row r="125" spans="1:15" ht="15" customHeight="1" x14ac:dyDescent="0.2">
      <c r="A125" s="179" t="s">
        <v>2572</v>
      </c>
      <c r="B125" s="211">
        <v>8</v>
      </c>
      <c r="C125" s="211" t="s">
        <v>2256</v>
      </c>
      <c r="D125" s="212"/>
      <c r="E125" s="212"/>
      <c r="F125" s="233"/>
      <c r="G125" s="233"/>
      <c r="H125" s="233"/>
      <c r="I125" s="233"/>
      <c r="J125" s="233"/>
      <c r="K125" s="233" t="s">
        <v>2573</v>
      </c>
      <c r="L125" s="212"/>
      <c r="M125" s="212"/>
      <c r="N125" s="213" t="s">
        <v>2574</v>
      </c>
      <c r="O125" s="234"/>
    </row>
    <row r="126" spans="1:15" ht="15" customHeight="1" x14ac:dyDescent="0.2">
      <c r="A126" s="179" t="s">
        <v>2575</v>
      </c>
      <c r="B126" s="211">
        <v>8</v>
      </c>
      <c r="C126" s="211" t="s">
        <v>2256</v>
      </c>
      <c r="D126" s="212"/>
      <c r="E126" s="212"/>
      <c r="F126" s="233"/>
      <c r="G126" s="233"/>
      <c r="H126" s="233"/>
      <c r="I126" s="233"/>
      <c r="J126" s="233"/>
      <c r="K126" s="233" t="s">
        <v>2576</v>
      </c>
      <c r="L126" s="212"/>
      <c r="M126" s="212"/>
      <c r="N126" s="213" t="s">
        <v>2577</v>
      </c>
      <c r="O126" s="234"/>
    </row>
    <row r="127" spans="1:15" ht="15" customHeight="1" x14ac:dyDescent="0.2">
      <c r="A127" s="179" t="s">
        <v>2578</v>
      </c>
      <c r="B127" s="211">
        <v>8</v>
      </c>
      <c r="C127" s="211" t="s">
        <v>2256</v>
      </c>
      <c r="D127" s="212"/>
      <c r="E127" s="212"/>
      <c r="F127" s="233"/>
      <c r="G127" s="233"/>
      <c r="H127" s="233"/>
      <c r="I127" s="233"/>
      <c r="J127" s="233"/>
      <c r="K127" s="233" t="s">
        <v>2579</v>
      </c>
      <c r="L127" s="212"/>
      <c r="M127" s="212"/>
      <c r="N127" s="213" t="s">
        <v>2580</v>
      </c>
      <c r="O127" s="234"/>
    </row>
    <row r="128" spans="1:15" ht="15" customHeight="1" x14ac:dyDescent="0.2">
      <c r="A128" s="179" t="s">
        <v>2581</v>
      </c>
      <c r="B128" s="211">
        <v>8</v>
      </c>
      <c r="C128" s="211" t="s">
        <v>2256</v>
      </c>
      <c r="D128" s="212"/>
      <c r="E128" s="212"/>
      <c r="F128" s="233"/>
      <c r="G128" s="233"/>
      <c r="H128" s="233"/>
      <c r="I128" s="233"/>
      <c r="J128" s="233"/>
      <c r="K128" s="233" t="s">
        <v>2582</v>
      </c>
      <c r="L128" s="212"/>
      <c r="M128" s="212"/>
      <c r="N128" s="213" t="s">
        <v>2583</v>
      </c>
      <c r="O128" s="234"/>
    </row>
    <row r="129" spans="1:15" ht="15" customHeight="1" x14ac:dyDescent="0.2">
      <c r="A129" s="179" t="s">
        <v>2584</v>
      </c>
      <c r="B129" s="211">
        <v>8</v>
      </c>
      <c r="C129" s="211" t="s">
        <v>2256</v>
      </c>
      <c r="D129" s="212"/>
      <c r="E129" s="212"/>
      <c r="F129" s="233"/>
      <c r="G129" s="233"/>
      <c r="H129" s="233"/>
      <c r="I129" s="233"/>
      <c r="J129" s="233"/>
      <c r="K129" s="233" t="s">
        <v>2585</v>
      </c>
      <c r="L129" s="212"/>
      <c r="M129" s="212"/>
      <c r="N129" s="213" t="s">
        <v>2586</v>
      </c>
      <c r="O129" s="234"/>
    </row>
    <row r="130" spans="1:15" ht="15" customHeight="1" x14ac:dyDescent="0.2">
      <c r="A130" s="179" t="s">
        <v>2587</v>
      </c>
      <c r="B130" s="211">
        <v>8</v>
      </c>
      <c r="C130" s="211" t="s">
        <v>2256</v>
      </c>
      <c r="D130" s="212"/>
      <c r="E130" s="212"/>
      <c r="F130" s="233"/>
      <c r="G130" s="233"/>
      <c r="H130" s="233"/>
      <c r="I130" s="233"/>
      <c r="J130" s="233"/>
      <c r="K130" s="233" t="s">
        <v>2588</v>
      </c>
      <c r="L130" s="212"/>
      <c r="M130" s="212"/>
      <c r="N130" s="213" t="s">
        <v>2589</v>
      </c>
      <c r="O130" s="234"/>
    </row>
    <row r="131" spans="1:15" ht="15" customHeight="1" x14ac:dyDescent="0.2">
      <c r="A131" s="179" t="s">
        <v>2590</v>
      </c>
      <c r="B131" s="211">
        <v>8</v>
      </c>
      <c r="C131" s="211" t="s">
        <v>2256</v>
      </c>
      <c r="D131" s="212"/>
      <c r="E131" s="212"/>
      <c r="F131" s="233"/>
      <c r="G131" s="233"/>
      <c r="H131" s="233"/>
      <c r="I131" s="233"/>
      <c r="J131" s="233"/>
      <c r="K131" s="233" t="s">
        <v>2591</v>
      </c>
      <c r="L131" s="212"/>
      <c r="M131" s="212"/>
      <c r="N131" s="213" t="s">
        <v>2592</v>
      </c>
      <c r="O131" s="234"/>
    </row>
    <row r="132" spans="1:15" ht="15" customHeight="1" x14ac:dyDescent="0.2">
      <c r="A132" s="179" t="s">
        <v>2593</v>
      </c>
      <c r="B132" s="211">
        <v>8</v>
      </c>
      <c r="C132" s="211" t="s">
        <v>2256</v>
      </c>
      <c r="D132" s="212"/>
      <c r="E132" s="212"/>
      <c r="F132" s="233"/>
      <c r="G132" s="233"/>
      <c r="H132" s="233"/>
      <c r="I132" s="233"/>
      <c r="J132" s="233"/>
      <c r="K132" s="233" t="s">
        <v>2594</v>
      </c>
      <c r="L132" s="212"/>
      <c r="M132" s="212"/>
      <c r="N132" s="235" t="s">
        <v>2595</v>
      </c>
      <c r="O132" s="234"/>
    </row>
    <row r="133" spans="1:15" ht="15" customHeight="1" x14ac:dyDescent="0.2">
      <c r="A133" s="179" t="s">
        <v>2596</v>
      </c>
      <c r="B133" s="211">
        <v>8</v>
      </c>
      <c r="C133" s="211" t="s">
        <v>2256</v>
      </c>
      <c r="D133" s="212"/>
      <c r="E133" s="212"/>
      <c r="F133" s="233"/>
      <c r="G133" s="233"/>
      <c r="H133" s="233"/>
      <c r="I133" s="233"/>
      <c r="J133" s="233"/>
      <c r="K133" s="212" t="s">
        <v>2597</v>
      </c>
      <c r="L133" s="212"/>
      <c r="M133" s="212"/>
      <c r="N133" s="213" t="s">
        <v>2598</v>
      </c>
      <c r="O133" s="234"/>
    </row>
    <row r="134" spans="1:15" ht="15" customHeight="1" x14ac:dyDescent="0.2">
      <c r="A134" s="179" t="s">
        <v>2599</v>
      </c>
      <c r="B134" s="211">
        <v>8</v>
      </c>
      <c r="C134" s="211" t="s">
        <v>2256</v>
      </c>
      <c r="D134" s="212"/>
      <c r="E134" s="212"/>
      <c r="F134" s="233"/>
      <c r="G134" s="233"/>
      <c r="H134" s="233"/>
      <c r="I134" s="233"/>
      <c r="J134" s="233"/>
      <c r="K134" s="233" t="s">
        <v>2600</v>
      </c>
      <c r="L134" s="212"/>
      <c r="M134" s="212"/>
      <c r="N134" s="213" t="s">
        <v>2601</v>
      </c>
      <c r="O134" s="234"/>
    </row>
    <row r="135" spans="1:15" ht="15" customHeight="1" x14ac:dyDescent="0.2">
      <c r="A135" s="179" t="s">
        <v>2602</v>
      </c>
      <c r="B135" s="211">
        <v>8</v>
      </c>
      <c r="C135" s="211" t="s">
        <v>2256</v>
      </c>
      <c r="D135" s="212"/>
      <c r="E135" s="212"/>
      <c r="F135" s="233"/>
      <c r="G135" s="233"/>
      <c r="H135" s="233"/>
      <c r="I135" s="233"/>
      <c r="J135" s="233"/>
      <c r="K135" s="233" t="s">
        <v>2603</v>
      </c>
      <c r="L135" s="212"/>
      <c r="M135" s="212"/>
      <c r="N135" s="213" t="s">
        <v>2604</v>
      </c>
      <c r="O135" s="234"/>
    </row>
    <row r="136" spans="1:15" ht="15" customHeight="1" x14ac:dyDescent="0.2">
      <c r="A136" s="179" t="s">
        <v>2605</v>
      </c>
      <c r="B136" s="211">
        <v>8</v>
      </c>
      <c r="C136" s="211" t="s">
        <v>2256</v>
      </c>
      <c r="D136" s="212"/>
      <c r="E136" s="212"/>
      <c r="F136" s="233"/>
      <c r="G136" s="233"/>
      <c r="H136" s="233"/>
      <c r="I136" s="233"/>
      <c r="J136" s="233"/>
      <c r="K136" s="233" t="s">
        <v>2606</v>
      </c>
      <c r="L136" s="212"/>
      <c r="M136" s="212"/>
      <c r="N136" s="213" t="s">
        <v>2607</v>
      </c>
      <c r="O136" s="234"/>
    </row>
    <row r="137" spans="1:15" s="185" customFormat="1" ht="15" customHeight="1" x14ac:dyDescent="0.2">
      <c r="A137" s="185" t="s">
        <v>2608</v>
      </c>
      <c r="B137" s="208">
        <v>7</v>
      </c>
      <c r="C137" s="208" t="s">
        <v>2236</v>
      </c>
      <c r="D137" s="209"/>
      <c r="E137" s="209"/>
      <c r="F137" s="230"/>
      <c r="G137" s="230"/>
      <c r="H137" s="230"/>
      <c r="I137" s="230"/>
      <c r="J137" s="230" t="s">
        <v>2609</v>
      </c>
      <c r="K137" s="230"/>
      <c r="L137" s="209"/>
      <c r="M137" s="209"/>
      <c r="N137" s="231" t="s">
        <v>2610</v>
      </c>
      <c r="O137" s="232"/>
    </row>
    <row r="138" spans="1:15" ht="15" customHeight="1" x14ac:dyDescent="0.2">
      <c r="A138" s="179" t="s">
        <v>2611</v>
      </c>
      <c r="B138" s="211">
        <v>8</v>
      </c>
      <c r="C138" s="211" t="s">
        <v>2256</v>
      </c>
      <c r="D138" s="216"/>
      <c r="E138" s="216"/>
      <c r="F138" s="236"/>
      <c r="G138" s="236"/>
      <c r="H138" s="236"/>
      <c r="I138" s="236"/>
      <c r="J138" s="236"/>
      <c r="K138" s="236" t="s">
        <v>2612</v>
      </c>
      <c r="L138" s="216"/>
      <c r="M138" s="216"/>
      <c r="N138" s="235" t="s">
        <v>2613</v>
      </c>
      <c r="O138" s="234"/>
    </row>
    <row r="139" spans="1:15" ht="15" customHeight="1" x14ac:dyDescent="0.2">
      <c r="A139" s="179" t="s">
        <v>2614</v>
      </c>
      <c r="B139" s="211">
        <v>8</v>
      </c>
      <c r="C139" s="211" t="s">
        <v>2256</v>
      </c>
      <c r="D139" s="212"/>
      <c r="E139" s="212"/>
      <c r="F139" s="233"/>
      <c r="G139" s="233"/>
      <c r="H139" s="233"/>
      <c r="I139" s="233"/>
      <c r="J139" s="233"/>
      <c r="K139" s="233" t="s">
        <v>2615</v>
      </c>
      <c r="L139" s="212"/>
      <c r="M139" s="212"/>
      <c r="N139" s="235" t="s">
        <v>2616</v>
      </c>
      <c r="O139" s="234"/>
    </row>
    <row r="140" spans="1:15" ht="15" customHeight="1" x14ac:dyDescent="0.2">
      <c r="A140" s="179" t="s">
        <v>2617</v>
      </c>
      <c r="B140" s="211">
        <v>8</v>
      </c>
      <c r="C140" s="211" t="s">
        <v>2256</v>
      </c>
      <c r="D140" s="212"/>
      <c r="E140" s="212"/>
      <c r="F140" s="233"/>
      <c r="G140" s="233"/>
      <c r="H140" s="233"/>
      <c r="I140" s="233"/>
      <c r="J140" s="233"/>
      <c r="K140" s="233" t="s">
        <v>2618</v>
      </c>
      <c r="L140" s="212"/>
      <c r="M140" s="212"/>
      <c r="N140" s="235" t="s">
        <v>2619</v>
      </c>
      <c r="O140" s="234"/>
    </row>
    <row r="141" spans="1:15" ht="15" customHeight="1" x14ac:dyDescent="0.2">
      <c r="A141" s="179" t="s">
        <v>2620</v>
      </c>
      <c r="B141" s="211">
        <v>8</v>
      </c>
      <c r="C141" s="211" t="s">
        <v>2256</v>
      </c>
      <c r="D141" s="212"/>
      <c r="E141" s="212"/>
      <c r="F141" s="233"/>
      <c r="G141" s="233"/>
      <c r="H141" s="233"/>
      <c r="I141" s="233"/>
      <c r="J141" s="233"/>
      <c r="K141" s="233" t="s">
        <v>2621</v>
      </c>
      <c r="L141" s="212"/>
      <c r="M141" s="212"/>
      <c r="N141" s="235" t="s">
        <v>2622</v>
      </c>
      <c r="O141" s="234"/>
    </row>
    <row r="142" spans="1:15" ht="15" customHeight="1" x14ac:dyDescent="0.2">
      <c r="A142" s="179" t="s">
        <v>2623</v>
      </c>
      <c r="B142" s="211">
        <v>8</v>
      </c>
      <c r="C142" s="211" t="s">
        <v>2256</v>
      </c>
      <c r="D142" s="212"/>
      <c r="E142" s="212"/>
      <c r="F142" s="233"/>
      <c r="G142" s="233"/>
      <c r="H142" s="233"/>
      <c r="I142" s="233"/>
      <c r="J142" s="233"/>
      <c r="K142" s="233" t="s">
        <v>2624</v>
      </c>
      <c r="L142" s="212"/>
      <c r="M142" s="212"/>
      <c r="N142" s="235" t="s">
        <v>2625</v>
      </c>
      <c r="O142" s="234"/>
    </row>
    <row r="143" spans="1:15" ht="15" customHeight="1" x14ac:dyDescent="0.2">
      <c r="A143" s="179" t="s">
        <v>2626</v>
      </c>
      <c r="B143" s="211">
        <v>8</v>
      </c>
      <c r="C143" s="211" t="s">
        <v>2256</v>
      </c>
      <c r="D143" s="212"/>
      <c r="E143" s="212"/>
      <c r="F143" s="233"/>
      <c r="G143" s="233"/>
      <c r="H143" s="233"/>
      <c r="I143" s="233"/>
      <c r="J143" s="233"/>
      <c r="K143" s="233" t="s">
        <v>2627</v>
      </c>
      <c r="L143" s="212"/>
      <c r="M143" s="212"/>
      <c r="N143" s="235" t="s">
        <v>2628</v>
      </c>
      <c r="O143" s="234"/>
    </row>
    <row r="144" spans="1:15" ht="15" customHeight="1" x14ac:dyDescent="0.2">
      <c r="A144" s="179" t="s">
        <v>2629</v>
      </c>
      <c r="B144" s="211">
        <v>8</v>
      </c>
      <c r="C144" s="211" t="s">
        <v>2256</v>
      </c>
      <c r="D144" s="212"/>
      <c r="E144" s="212"/>
      <c r="F144" s="233"/>
      <c r="G144" s="233"/>
      <c r="H144" s="233"/>
      <c r="I144" s="233"/>
      <c r="J144" s="233"/>
      <c r="K144" s="233" t="s">
        <v>2630</v>
      </c>
      <c r="L144" s="212"/>
      <c r="M144" s="212"/>
      <c r="N144" s="235" t="s">
        <v>2631</v>
      </c>
      <c r="O144" s="234"/>
    </row>
    <row r="145" spans="1:15" ht="15" customHeight="1" x14ac:dyDescent="0.2">
      <c r="A145" s="179" t="s">
        <v>2632</v>
      </c>
      <c r="B145" s="211">
        <v>8</v>
      </c>
      <c r="C145" s="211" t="s">
        <v>2256</v>
      </c>
      <c r="D145" s="212"/>
      <c r="E145" s="212"/>
      <c r="F145" s="233"/>
      <c r="G145" s="233"/>
      <c r="H145" s="233"/>
      <c r="I145" s="233"/>
      <c r="J145" s="233"/>
      <c r="K145" s="233" t="s">
        <v>2633</v>
      </c>
      <c r="L145" s="212"/>
      <c r="M145" s="212"/>
      <c r="N145" s="235" t="s">
        <v>2634</v>
      </c>
      <c r="O145" s="234"/>
    </row>
    <row r="146" spans="1:15" ht="15" customHeight="1" x14ac:dyDescent="0.2">
      <c r="A146" s="179" t="s">
        <v>2635</v>
      </c>
      <c r="B146" s="211">
        <v>8</v>
      </c>
      <c r="C146" s="211" t="s">
        <v>2256</v>
      </c>
      <c r="D146" s="212"/>
      <c r="E146" s="212"/>
      <c r="F146" s="233"/>
      <c r="G146" s="233"/>
      <c r="H146" s="233"/>
      <c r="I146" s="233"/>
      <c r="J146" s="233"/>
      <c r="K146" s="212" t="s">
        <v>2636</v>
      </c>
      <c r="L146" s="212"/>
      <c r="M146" s="212"/>
      <c r="N146" s="235" t="s">
        <v>2637</v>
      </c>
      <c r="O146" s="234"/>
    </row>
    <row r="147" spans="1:15" ht="15" customHeight="1" x14ac:dyDescent="0.2">
      <c r="A147" s="179" t="s">
        <v>2638</v>
      </c>
      <c r="B147" s="211">
        <v>8</v>
      </c>
      <c r="C147" s="211" t="s">
        <v>2256</v>
      </c>
      <c r="D147" s="212"/>
      <c r="E147" s="212"/>
      <c r="F147" s="233"/>
      <c r="G147" s="233"/>
      <c r="H147" s="233"/>
      <c r="I147" s="233"/>
      <c r="J147" s="233"/>
      <c r="K147" s="233" t="s">
        <v>2639</v>
      </c>
      <c r="L147" s="212"/>
      <c r="M147" s="212"/>
      <c r="N147" s="235" t="s">
        <v>2640</v>
      </c>
      <c r="O147" s="234"/>
    </row>
    <row r="148" spans="1:15" ht="15" customHeight="1" x14ac:dyDescent="0.2">
      <c r="A148" s="179" t="s">
        <v>2641</v>
      </c>
      <c r="B148" s="211">
        <v>8</v>
      </c>
      <c r="C148" s="211" t="s">
        <v>2256</v>
      </c>
      <c r="D148" s="212"/>
      <c r="E148" s="212"/>
      <c r="F148" s="233"/>
      <c r="G148" s="233"/>
      <c r="H148" s="233"/>
      <c r="I148" s="233"/>
      <c r="J148" s="233"/>
      <c r="K148" s="233" t="s">
        <v>2642</v>
      </c>
      <c r="L148" s="212"/>
      <c r="M148" s="212"/>
      <c r="N148" s="235" t="s">
        <v>2643</v>
      </c>
      <c r="O148" s="234"/>
    </row>
    <row r="149" spans="1:15" ht="15" customHeight="1" x14ac:dyDescent="0.2">
      <c r="A149" s="179" t="s">
        <v>2644</v>
      </c>
      <c r="B149" s="211">
        <v>8</v>
      </c>
      <c r="C149" s="211" t="s">
        <v>2256</v>
      </c>
      <c r="D149" s="212"/>
      <c r="E149" s="212"/>
      <c r="F149" s="233"/>
      <c r="G149" s="233"/>
      <c r="H149" s="233"/>
      <c r="I149" s="233"/>
      <c r="J149" s="233"/>
      <c r="K149" s="233" t="s">
        <v>2645</v>
      </c>
      <c r="L149" s="212"/>
      <c r="M149" s="212"/>
      <c r="N149" s="235" t="s">
        <v>2646</v>
      </c>
      <c r="O149" s="234"/>
    </row>
    <row r="150" spans="1:15" ht="15" customHeight="1" x14ac:dyDescent="0.2">
      <c r="A150" s="179" t="s">
        <v>2647</v>
      </c>
      <c r="B150" s="211">
        <v>8</v>
      </c>
      <c r="C150" s="211" t="s">
        <v>2256</v>
      </c>
      <c r="D150" s="212"/>
      <c r="E150" s="212"/>
      <c r="F150" s="233"/>
      <c r="G150" s="233"/>
      <c r="H150" s="233"/>
      <c r="I150" s="233"/>
      <c r="J150" s="233"/>
      <c r="K150" s="233" t="s">
        <v>2648</v>
      </c>
      <c r="L150" s="212"/>
      <c r="M150" s="212"/>
      <c r="N150" s="235" t="s">
        <v>2649</v>
      </c>
      <c r="O150" s="234"/>
    </row>
    <row r="151" spans="1:15" ht="15" customHeight="1" x14ac:dyDescent="0.2">
      <c r="A151" s="179" t="s">
        <v>2650</v>
      </c>
      <c r="B151" s="211">
        <v>8</v>
      </c>
      <c r="C151" s="211" t="s">
        <v>2256</v>
      </c>
      <c r="D151" s="212"/>
      <c r="E151" s="212"/>
      <c r="F151" s="233"/>
      <c r="G151" s="233"/>
      <c r="H151" s="233"/>
      <c r="I151" s="233"/>
      <c r="J151" s="233"/>
      <c r="K151" s="233" t="s">
        <v>2651</v>
      </c>
      <c r="L151" s="212"/>
      <c r="M151" s="212"/>
      <c r="N151" s="235" t="s">
        <v>2652</v>
      </c>
      <c r="O151" s="234"/>
    </row>
    <row r="152" spans="1:15" ht="15" customHeight="1" x14ac:dyDescent="0.2">
      <c r="A152" s="179" t="s">
        <v>2653</v>
      </c>
      <c r="B152" s="211">
        <v>8</v>
      </c>
      <c r="C152" s="211" t="s">
        <v>2256</v>
      </c>
      <c r="D152" s="212"/>
      <c r="E152" s="212"/>
      <c r="F152" s="233"/>
      <c r="G152" s="233"/>
      <c r="H152" s="233"/>
      <c r="I152" s="233"/>
      <c r="J152" s="233"/>
      <c r="K152" s="233" t="s">
        <v>2654</v>
      </c>
      <c r="L152" s="212"/>
      <c r="M152" s="212"/>
      <c r="N152" s="235" t="s">
        <v>2655</v>
      </c>
      <c r="O152" s="234"/>
    </row>
    <row r="153" spans="1:15" ht="15" customHeight="1" x14ac:dyDescent="0.2">
      <c r="A153" s="179" t="s">
        <v>2656</v>
      </c>
      <c r="B153" s="211">
        <v>8</v>
      </c>
      <c r="C153" s="211" t="s">
        <v>2256</v>
      </c>
      <c r="D153" s="212"/>
      <c r="E153" s="212"/>
      <c r="F153" s="233"/>
      <c r="G153" s="233"/>
      <c r="H153" s="233"/>
      <c r="I153" s="233"/>
      <c r="J153" s="233"/>
      <c r="K153" s="212" t="s">
        <v>2657</v>
      </c>
      <c r="L153" s="212"/>
      <c r="M153" s="212"/>
      <c r="N153" s="235" t="s">
        <v>2658</v>
      </c>
      <c r="O153" s="234"/>
    </row>
    <row r="154" spans="1:15" ht="15" customHeight="1" x14ac:dyDescent="0.2">
      <c r="A154" s="179" t="s">
        <v>2659</v>
      </c>
      <c r="B154" s="211">
        <v>8</v>
      </c>
      <c r="C154" s="211" t="s">
        <v>2256</v>
      </c>
      <c r="D154" s="212"/>
      <c r="E154" s="212"/>
      <c r="F154" s="233"/>
      <c r="G154" s="233"/>
      <c r="H154" s="233"/>
      <c r="I154" s="233"/>
      <c r="J154" s="233"/>
      <c r="K154" s="233" t="s">
        <v>2660</v>
      </c>
      <c r="L154" s="212"/>
      <c r="M154" s="212"/>
      <c r="N154" s="235" t="s">
        <v>2661</v>
      </c>
      <c r="O154" s="234"/>
    </row>
    <row r="155" spans="1:15" ht="15" customHeight="1" x14ac:dyDescent="0.2">
      <c r="A155" s="179" t="s">
        <v>2662</v>
      </c>
      <c r="B155" s="211">
        <v>8</v>
      </c>
      <c r="C155" s="211" t="s">
        <v>2256</v>
      </c>
      <c r="D155" s="212"/>
      <c r="E155" s="212"/>
      <c r="F155" s="233"/>
      <c r="G155" s="233"/>
      <c r="H155" s="233"/>
      <c r="I155" s="233"/>
      <c r="J155" s="233"/>
      <c r="K155" s="233" t="s">
        <v>2663</v>
      </c>
      <c r="L155" s="212"/>
      <c r="M155" s="212"/>
      <c r="N155" s="235" t="s">
        <v>2664</v>
      </c>
      <c r="O155" s="234"/>
    </row>
    <row r="156" spans="1:15" ht="15" customHeight="1" x14ac:dyDescent="0.2">
      <c r="A156" s="179" t="s">
        <v>2665</v>
      </c>
      <c r="B156" s="211">
        <v>8</v>
      </c>
      <c r="C156" s="211" t="s">
        <v>2256</v>
      </c>
      <c r="D156" s="212"/>
      <c r="E156" s="212"/>
      <c r="F156" s="233"/>
      <c r="G156" s="233"/>
      <c r="H156" s="233"/>
      <c r="I156" s="233"/>
      <c r="J156" s="233"/>
      <c r="K156" s="233" t="s">
        <v>2666</v>
      </c>
      <c r="L156" s="212"/>
      <c r="M156" s="212"/>
      <c r="N156" s="235" t="s">
        <v>2667</v>
      </c>
      <c r="O156" s="234"/>
    </row>
    <row r="157" spans="1:15" ht="15" customHeight="1" x14ac:dyDescent="0.2">
      <c r="A157" s="179" t="s">
        <v>2668</v>
      </c>
      <c r="B157" s="211">
        <v>7</v>
      </c>
      <c r="C157" s="211" t="s">
        <v>2256</v>
      </c>
      <c r="D157" s="212"/>
      <c r="E157" s="212"/>
      <c r="F157" s="233"/>
      <c r="G157" s="233"/>
      <c r="H157" s="233"/>
      <c r="I157" s="233"/>
      <c r="J157" s="233" t="s">
        <v>2669</v>
      </c>
      <c r="K157" s="233"/>
      <c r="L157" s="212"/>
      <c r="M157" s="212"/>
      <c r="N157" s="235" t="s">
        <v>2670</v>
      </c>
      <c r="O157" s="234"/>
    </row>
    <row r="158" spans="1:15" s="185" customFormat="1" ht="15" customHeight="1" x14ac:dyDescent="0.2">
      <c r="A158" s="185" t="s">
        <v>2671</v>
      </c>
      <c r="B158" s="208">
        <v>6</v>
      </c>
      <c r="C158" s="208" t="s">
        <v>2236</v>
      </c>
      <c r="D158" s="209"/>
      <c r="E158" s="209"/>
      <c r="F158" s="209"/>
      <c r="G158" s="209"/>
      <c r="H158" s="209"/>
      <c r="I158" s="209" t="s">
        <v>2672</v>
      </c>
      <c r="J158" s="209"/>
      <c r="K158" s="209"/>
      <c r="L158" s="209"/>
      <c r="M158" s="209"/>
      <c r="N158" s="210" t="s">
        <v>2673</v>
      </c>
      <c r="O158" s="232"/>
    </row>
    <row r="159" spans="1:15" s="185" customFormat="1" ht="15" customHeight="1" x14ac:dyDescent="0.2">
      <c r="A159" s="185" t="s">
        <v>2674</v>
      </c>
      <c r="B159" s="208">
        <v>7</v>
      </c>
      <c r="C159" s="208" t="s">
        <v>2236</v>
      </c>
      <c r="D159" s="209"/>
      <c r="E159" s="209"/>
      <c r="F159" s="237"/>
      <c r="G159" s="209"/>
      <c r="H159" s="209"/>
      <c r="I159" s="209"/>
      <c r="J159" s="238" t="s">
        <v>2675</v>
      </c>
      <c r="K159" s="209"/>
      <c r="L159" s="209"/>
      <c r="M159" s="209"/>
      <c r="N159" s="210" t="s">
        <v>2676</v>
      </c>
      <c r="O159" s="232"/>
    </row>
    <row r="160" spans="1:15" ht="15" customHeight="1" x14ac:dyDescent="0.2">
      <c r="A160" s="179" t="s">
        <v>2677</v>
      </c>
      <c r="B160" s="211">
        <v>8</v>
      </c>
      <c r="C160" s="211" t="s">
        <v>2256</v>
      </c>
      <c r="D160" s="212"/>
      <c r="E160" s="212"/>
      <c r="F160" s="179"/>
      <c r="G160" s="179"/>
      <c r="H160" s="239"/>
      <c r="I160" s="239"/>
      <c r="J160" s="179"/>
      <c r="K160" s="239" t="s">
        <v>2678</v>
      </c>
      <c r="L160" s="212"/>
      <c r="M160" s="179"/>
      <c r="N160" s="213"/>
      <c r="O160" s="234"/>
    </row>
    <row r="161" spans="1:15" ht="15" customHeight="1" x14ac:dyDescent="0.2">
      <c r="A161" s="179" t="s">
        <v>2679</v>
      </c>
      <c r="B161" s="211">
        <v>8</v>
      </c>
      <c r="C161" s="211" t="s">
        <v>2256</v>
      </c>
      <c r="D161" s="212"/>
      <c r="E161" s="212"/>
      <c r="F161" s="179"/>
      <c r="G161" s="179"/>
      <c r="H161" s="239"/>
      <c r="I161" s="239"/>
      <c r="J161" s="179"/>
      <c r="K161" s="239" t="s">
        <v>2680</v>
      </c>
      <c r="L161" s="212"/>
      <c r="M161" s="179"/>
      <c r="N161" s="213"/>
      <c r="O161" s="234"/>
    </row>
    <row r="162" spans="1:15" ht="15" customHeight="1" x14ac:dyDescent="0.2">
      <c r="A162" s="179" t="s">
        <v>2681</v>
      </c>
      <c r="B162" s="211">
        <v>8</v>
      </c>
      <c r="C162" s="211" t="s">
        <v>2256</v>
      </c>
      <c r="D162" s="212"/>
      <c r="E162" s="212"/>
      <c r="F162" s="179"/>
      <c r="G162" s="179"/>
      <c r="H162" s="239"/>
      <c r="I162" s="239"/>
      <c r="J162" s="179"/>
      <c r="K162" s="239" t="s">
        <v>2682</v>
      </c>
      <c r="L162" s="212"/>
      <c r="M162" s="179"/>
      <c r="N162" s="213"/>
      <c r="O162" s="234"/>
    </row>
    <row r="163" spans="1:15" ht="15" customHeight="1" x14ac:dyDescent="0.2">
      <c r="A163" s="179" t="s">
        <v>2683</v>
      </c>
      <c r="B163" s="211">
        <v>8</v>
      </c>
      <c r="C163" s="211" t="s">
        <v>2256</v>
      </c>
      <c r="D163" s="212"/>
      <c r="E163" s="212"/>
      <c r="F163" s="179"/>
      <c r="G163" s="179"/>
      <c r="H163" s="239"/>
      <c r="I163" s="239"/>
      <c r="J163" s="179"/>
      <c r="K163" s="239" t="s">
        <v>2684</v>
      </c>
      <c r="L163" s="212"/>
      <c r="M163" s="179"/>
      <c r="N163" s="213"/>
      <c r="O163" s="234"/>
    </row>
    <row r="164" spans="1:15" ht="15" customHeight="1" x14ac:dyDescent="0.2">
      <c r="A164" s="179" t="s">
        <v>2685</v>
      </c>
      <c r="B164" s="211">
        <v>8</v>
      </c>
      <c r="C164" s="211" t="s">
        <v>2256</v>
      </c>
      <c r="D164" s="212"/>
      <c r="E164" s="212"/>
      <c r="F164" s="179"/>
      <c r="G164" s="179"/>
      <c r="H164" s="239"/>
      <c r="I164" s="239"/>
      <c r="J164" s="179"/>
      <c r="K164" s="239" t="s">
        <v>2686</v>
      </c>
      <c r="L164" s="212"/>
      <c r="M164" s="179"/>
      <c r="N164" s="213"/>
      <c r="O164" s="234"/>
    </row>
    <row r="165" spans="1:15" ht="15" customHeight="1" x14ac:dyDescent="0.2">
      <c r="A165" s="179" t="s">
        <v>2687</v>
      </c>
      <c r="B165" s="211">
        <v>8</v>
      </c>
      <c r="C165" s="211" t="s">
        <v>2256</v>
      </c>
      <c r="D165" s="212"/>
      <c r="E165" s="212"/>
      <c r="F165" s="179"/>
      <c r="G165" s="179"/>
      <c r="H165" s="239"/>
      <c r="I165" s="239"/>
      <c r="J165" s="179"/>
      <c r="K165" s="239" t="s">
        <v>2688</v>
      </c>
      <c r="L165" s="212"/>
      <c r="M165" s="179"/>
      <c r="N165" s="213"/>
      <c r="O165" s="234"/>
    </row>
    <row r="166" spans="1:15" s="185" customFormat="1" ht="15" customHeight="1" x14ac:dyDescent="0.2">
      <c r="A166" s="185" t="s">
        <v>2689</v>
      </c>
      <c r="B166" s="208">
        <v>7</v>
      </c>
      <c r="C166" s="208" t="s">
        <v>2236</v>
      </c>
      <c r="D166" s="209"/>
      <c r="E166" s="209"/>
      <c r="F166" s="237"/>
      <c r="G166" s="209"/>
      <c r="H166" s="209"/>
      <c r="I166" s="209"/>
      <c r="J166" s="238" t="s">
        <v>2690</v>
      </c>
      <c r="K166" s="209"/>
      <c r="L166" s="209"/>
      <c r="M166" s="209"/>
      <c r="N166" s="210" t="s">
        <v>2691</v>
      </c>
      <c r="O166" s="232"/>
    </row>
    <row r="167" spans="1:15" ht="15" customHeight="1" x14ac:dyDescent="0.2">
      <c r="A167" s="179" t="s">
        <v>2692</v>
      </c>
      <c r="B167" s="211">
        <v>8</v>
      </c>
      <c r="C167" s="211" t="s">
        <v>2256</v>
      </c>
      <c r="D167" s="212"/>
      <c r="E167" s="212"/>
      <c r="F167" s="240"/>
      <c r="G167" s="212"/>
      <c r="H167" s="212"/>
      <c r="I167" s="212"/>
      <c r="J167" s="239"/>
      <c r="K167" s="179" t="s">
        <v>2693</v>
      </c>
      <c r="L167" s="212"/>
      <c r="M167" s="212"/>
      <c r="N167" s="213"/>
      <c r="O167" s="234"/>
    </row>
    <row r="168" spans="1:15" ht="15" customHeight="1" x14ac:dyDescent="0.2">
      <c r="A168" s="179" t="s">
        <v>2694</v>
      </c>
      <c r="B168" s="211">
        <v>8</v>
      </c>
      <c r="C168" s="211" t="s">
        <v>2256</v>
      </c>
      <c r="D168" s="212"/>
      <c r="E168" s="212"/>
      <c r="F168" s="240"/>
      <c r="G168" s="212"/>
      <c r="H168" s="212"/>
      <c r="I168" s="212"/>
      <c r="J168" s="239"/>
      <c r="K168" s="179" t="s">
        <v>2695</v>
      </c>
      <c r="L168" s="212"/>
      <c r="M168" s="212"/>
      <c r="N168" s="213"/>
      <c r="O168" s="234"/>
    </row>
    <row r="169" spans="1:15" ht="15" customHeight="1" x14ac:dyDescent="0.2">
      <c r="A169" s="179" t="s">
        <v>2696</v>
      </c>
      <c r="B169" s="211">
        <v>8</v>
      </c>
      <c r="C169" s="211" t="s">
        <v>2256</v>
      </c>
      <c r="D169" s="212"/>
      <c r="E169" s="212"/>
      <c r="F169" s="240"/>
      <c r="G169" s="212"/>
      <c r="H169" s="212"/>
      <c r="I169" s="212"/>
      <c r="J169" s="239"/>
      <c r="K169" s="179" t="s">
        <v>2697</v>
      </c>
      <c r="L169" s="212"/>
      <c r="M169" s="212"/>
      <c r="N169" s="213"/>
      <c r="O169" s="234"/>
    </row>
    <row r="170" spans="1:15" ht="15" customHeight="1" x14ac:dyDescent="0.2">
      <c r="A170" s="179" t="s">
        <v>2698</v>
      </c>
      <c r="B170" s="211">
        <v>8</v>
      </c>
      <c r="C170" s="211" t="s">
        <v>2256</v>
      </c>
      <c r="D170" s="212"/>
      <c r="E170" s="212"/>
      <c r="F170" s="240"/>
      <c r="G170" s="212"/>
      <c r="H170" s="212"/>
      <c r="I170" s="212"/>
      <c r="J170" s="239"/>
      <c r="K170" s="179" t="s">
        <v>2699</v>
      </c>
      <c r="L170" s="212"/>
      <c r="M170" s="212"/>
      <c r="N170" s="213"/>
      <c r="O170" s="234"/>
    </row>
    <row r="171" spans="1:15" ht="15" customHeight="1" x14ac:dyDescent="0.2">
      <c r="A171" s="179" t="s">
        <v>2700</v>
      </c>
      <c r="B171" s="211">
        <v>8</v>
      </c>
      <c r="C171" s="211" t="s">
        <v>2256</v>
      </c>
      <c r="D171" s="212"/>
      <c r="E171" s="212"/>
      <c r="F171" s="240"/>
      <c r="G171" s="212"/>
      <c r="H171" s="212"/>
      <c r="I171" s="212"/>
      <c r="J171" s="239"/>
      <c r="K171" s="179" t="s">
        <v>2701</v>
      </c>
      <c r="L171" s="212"/>
      <c r="M171" s="212"/>
      <c r="N171" s="213"/>
      <c r="O171" s="234"/>
    </row>
    <row r="172" spans="1:15" ht="15" customHeight="1" x14ac:dyDescent="0.2">
      <c r="A172" s="179" t="s">
        <v>2702</v>
      </c>
      <c r="B172" s="211">
        <v>8</v>
      </c>
      <c r="C172" s="211" t="s">
        <v>2256</v>
      </c>
      <c r="D172" s="212"/>
      <c r="E172" s="212"/>
      <c r="F172" s="240"/>
      <c r="G172" s="212"/>
      <c r="H172" s="212"/>
      <c r="I172" s="212"/>
      <c r="J172" s="239"/>
      <c r="K172" s="179" t="s">
        <v>2703</v>
      </c>
      <c r="L172" s="212"/>
      <c r="M172" s="212"/>
      <c r="N172" s="213"/>
      <c r="O172" s="234"/>
    </row>
    <row r="173" spans="1:15" ht="15" customHeight="1" x14ac:dyDescent="0.2">
      <c r="A173" s="179" t="s">
        <v>2704</v>
      </c>
      <c r="B173" s="211">
        <v>8</v>
      </c>
      <c r="C173" s="211" t="s">
        <v>2256</v>
      </c>
      <c r="D173" s="212"/>
      <c r="E173" s="212"/>
      <c r="F173" s="240"/>
      <c r="G173" s="212"/>
      <c r="H173" s="212"/>
      <c r="I173" s="212"/>
      <c r="J173" s="239"/>
      <c r="K173" s="179" t="s">
        <v>2705</v>
      </c>
      <c r="L173" s="212"/>
      <c r="M173" s="212"/>
      <c r="N173" s="213"/>
      <c r="O173" s="234"/>
    </row>
    <row r="174" spans="1:15" ht="15" customHeight="1" x14ac:dyDescent="0.2">
      <c r="A174" s="179" t="s">
        <v>2706</v>
      </c>
      <c r="B174" s="211">
        <v>8</v>
      </c>
      <c r="C174" s="211" t="s">
        <v>2256</v>
      </c>
      <c r="D174" s="212"/>
      <c r="E174" s="212"/>
      <c r="F174" s="240"/>
      <c r="G174" s="212"/>
      <c r="H174" s="212"/>
      <c r="I174" s="212"/>
      <c r="J174" s="239"/>
      <c r="K174" s="179" t="s">
        <v>2707</v>
      </c>
      <c r="L174" s="212"/>
      <c r="M174" s="212"/>
      <c r="N174" s="213"/>
      <c r="O174" s="234"/>
    </row>
    <row r="175" spans="1:15" s="185" customFormat="1" ht="15" customHeight="1" x14ac:dyDescent="0.2">
      <c r="A175" s="185" t="s">
        <v>2708</v>
      </c>
      <c r="B175" s="208">
        <v>7</v>
      </c>
      <c r="C175" s="208" t="s">
        <v>2236</v>
      </c>
      <c r="D175" s="209"/>
      <c r="E175" s="209"/>
      <c r="F175" s="237"/>
      <c r="G175" s="209"/>
      <c r="H175" s="209"/>
      <c r="I175" s="209"/>
      <c r="J175" s="238" t="s">
        <v>2709</v>
      </c>
      <c r="K175" s="209"/>
      <c r="L175" s="209"/>
      <c r="M175" s="209"/>
      <c r="N175" s="210" t="s">
        <v>2710</v>
      </c>
      <c r="O175" s="232"/>
    </row>
    <row r="176" spans="1:15" ht="15" customHeight="1" x14ac:dyDescent="0.2">
      <c r="A176" s="179" t="s">
        <v>2711</v>
      </c>
      <c r="B176" s="211">
        <v>8</v>
      </c>
      <c r="C176" s="211" t="s">
        <v>2256</v>
      </c>
      <c r="D176" s="212"/>
      <c r="E176" s="212"/>
      <c r="F176" s="240"/>
      <c r="G176" s="179"/>
      <c r="H176" s="179"/>
      <c r="I176" s="239"/>
      <c r="J176" s="239"/>
      <c r="K176" s="179" t="s">
        <v>2712</v>
      </c>
      <c r="L176" s="212"/>
      <c r="M176" s="212"/>
      <c r="N176" s="213"/>
      <c r="O176" s="234"/>
    </row>
    <row r="177" spans="1:15" ht="15" customHeight="1" x14ac:dyDescent="0.2">
      <c r="A177" s="179" t="s">
        <v>2713</v>
      </c>
      <c r="B177" s="211">
        <v>8</v>
      </c>
      <c r="C177" s="211" t="s">
        <v>2256</v>
      </c>
      <c r="D177" s="212"/>
      <c r="E177" s="212"/>
      <c r="F177" s="240"/>
      <c r="G177" s="179"/>
      <c r="H177" s="179"/>
      <c r="I177" s="239"/>
      <c r="J177" s="239"/>
      <c r="K177" s="179" t="s">
        <v>2714</v>
      </c>
      <c r="L177" s="212"/>
      <c r="M177" s="212"/>
      <c r="N177" s="213"/>
      <c r="O177" s="234"/>
    </row>
    <row r="178" spans="1:15" s="185" customFormat="1" ht="15" customHeight="1" x14ac:dyDescent="0.2">
      <c r="A178" s="185" t="s">
        <v>2715</v>
      </c>
      <c r="B178" s="208">
        <v>7</v>
      </c>
      <c r="C178" s="208" t="s">
        <v>2236</v>
      </c>
      <c r="D178" s="209"/>
      <c r="E178" s="209"/>
      <c r="F178" s="237"/>
      <c r="G178" s="209"/>
      <c r="H178" s="209"/>
      <c r="I178" s="209"/>
      <c r="J178" s="238" t="s">
        <v>2716</v>
      </c>
      <c r="K178" s="209"/>
      <c r="L178" s="209"/>
      <c r="M178" s="209"/>
      <c r="N178" s="210" t="s">
        <v>2717</v>
      </c>
      <c r="O178" s="232"/>
    </row>
    <row r="179" spans="1:15" ht="15" customHeight="1" x14ac:dyDescent="0.2">
      <c r="A179" s="179" t="s">
        <v>2718</v>
      </c>
      <c r="B179" s="211">
        <v>8</v>
      </c>
      <c r="C179" s="211" t="s">
        <v>2256</v>
      </c>
      <c r="D179" s="212"/>
      <c r="E179" s="212"/>
      <c r="F179" s="240"/>
      <c r="G179" s="179"/>
      <c r="H179" s="179"/>
      <c r="I179" s="239"/>
      <c r="J179" s="239"/>
      <c r="K179" s="239" t="s">
        <v>2719</v>
      </c>
      <c r="L179" s="212"/>
      <c r="M179" s="212"/>
      <c r="N179" s="213"/>
      <c r="O179" s="234"/>
    </row>
    <row r="180" spans="1:15" ht="15" customHeight="1" x14ac:dyDescent="0.2">
      <c r="A180" s="179" t="s">
        <v>2720</v>
      </c>
      <c r="B180" s="211">
        <v>8</v>
      </c>
      <c r="C180" s="211" t="s">
        <v>2256</v>
      </c>
      <c r="D180" s="212"/>
      <c r="E180" s="212"/>
      <c r="F180" s="240"/>
      <c r="G180" s="179"/>
      <c r="H180" s="179"/>
      <c r="I180" s="239"/>
      <c r="J180" s="239"/>
      <c r="K180" s="179" t="s">
        <v>2721</v>
      </c>
      <c r="L180" s="212"/>
      <c r="M180" s="212"/>
      <c r="N180" s="213"/>
      <c r="O180" s="234"/>
    </row>
    <row r="181" spans="1:15" ht="15" customHeight="1" x14ac:dyDescent="0.2">
      <c r="A181" s="179" t="s">
        <v>2722</v>
      </c>
      <c r="B181" s="211">
        <v>8</v>
      </c>
      <c r="C181" s="211" t="s">
        <v>2256</v>
      </c>
      <c r="D181" s="212"/>
      <c r="E181" s="212"/>
      <c r="F181" s="240"/>
      <c r="G181" s="179"/>
      <c r="H181" s="179"/>
      <c r="I181" s="239"/>
      <c r="J181" s="239"/>
      <c r="K181" s="179" t="s">
        <v>2723</v>
      </c>
      <c r="L181" s="212"/>
      <c r="M181" s="212"/>
      <c r="N181" s="213"/>
      <c r="O181" s="234"/>
    </row>
    <row r="182" spans="1:15" ht="15" customHeight="1" x14ac:dyDescent="0.2">
      <c r="A182" s="179" t="s">
        <v>2724</v>
      </c>
      <c r="B182" s="211">
        <v>8</v>
      </c>
      <c r="C182" s="211" t="s">
        <v>2256</v>
      </c>
      <c r="D182" s="212"/>
      <c r="E182" s="212"/>
      <c r="F182" s="240"/>
      <c r="G182" s="179"/>
      <c r="H182" s="179"/>
      <c r="I182" s="239"/>
      <c r="J182" s="239"/>
      <c r="K182" s="179" t="s">
        <v>2725</v>
      </c>
      <c r="L182" s="212"/>
      <c r="M182" s="212"/>
      <c r="N182" s="213"/>
      <c r="O182" s="234"/>
    </row>
    <row r="183" spans="1:15" ht="15" customHeight="1" x14ac:dyDescent="0.2">
      <c r="A183" s="179" t="s">
        <v>2726</v>
      </c>
      <c r="B183" s="211">
        <v>8</v>
      </c>
      <c r="C183" s="211" t="s">
        <v>2256</v>
      </c>
      <c r="D183" s="212"/>
      <c r="E183" s="212"/>
      <c r="F183" s="240"/>
      <c r="G183" s="179"/>
      <c r="H183" s="179"/>
      <c r="I183" s="239"/>
      <c r="J183" s="239"/>
      <c r="K183" s="179" t="s">
        <v>2727</v>
      </c>
      <c r="L183" s="212"/>
      <c r="M183" s="212"/>
      <c r="N183" s="213"/>
      <c r="O183" s="234"/>
    </row>
    <row r="184" spans="1:15" ht="15" customHeight="1" x14ac:dyDescent="0.2">
      <c r="A184" s="179" t="s">
        <v>2728</v>
      </c>
      <c r="B184" s="211">
        <v>8</v>
      </c>
      <c r="C184" s="211" t="s">
        <v>2256</v>
      </c>
      <c r="D184" s="212"/>
      <c r="E184" s="212"/>
      <c r="F184" s="240"/>
      <c r="G184" s="179"/>
      <c r="H184" s="179"/>
      <c r="I184" s="239"/>
      <c r="J184" s="239"/>
      <c r="K184" s="179" t="s">
        <v>2729</v>
      </c>
      <c r="L184" s="212"/>
      <c r="M184" s="212"/>
      <c r="N184" s="213"/>
      <c r="O184" s="234"/>
    </row>
    <row r="185" spans="1:15" s="185" customFormat="1" ht="15" customHeight="1" x14ac:dyDescent="0.2">
      <c r="A185" s="185" t="s">
        <v>2730</v>
      </c>
      <c r="B185" s="208">
        <v>7</v>
      </c>
      <c r="C185" s="208" t="s">
        <v>2236</v>
      </c>
      <c r="D185" s="209"/>
      <c r="E185" s="209"/>
      <c r="F185" s="237"/>
      <c r="G185" s="209"/>
      <c r="H185" s="209"/>
      <c r="I185" s="209"/>
      <c r="J185" s="238" t="s">
        <v>2731</v>
      </c>
      <c r="K185" s="209"/>
      <c r="L185" s="209"/>
      <c r="M185" s="209"/>
      <c r="N185" s="210" t="s">
        <v>2732</v>
      </c>
      <c r="O185" s="232"/>
    </row>
    <row r="186" spans="1:15" ht="15" customHeight="1" x14ac:dyDescent="0.2">
      <c r="A186" s="179" t="s">
        <v>2733</v>
      </c>
      <c r="B186" s="211">
        <v>8</v>
      </c>
      <c r="C186" s="211" t="s">
        <v>2256</v>
      </c>
      <c r="D186" s="212"/>
      <c r="E186" s="212"/>
      <c r="F186" s="240"/>
      <c r="G186" s="179"/>
      <c r="H186" s="179"/>
      <c r="I186" s="239"/>
      <c r="J186" s="239"/>
      <c r="K186" s="179" t="s">
        <v>2734</v>
      </c>
      <c r="L186" s="212"/>
      <c r="M186" s="212"/>
      <c r="N186" s="213"/>
      <c r="O186" s="234"/>
    </row>
    <row r="187" spans="1:15" ht="15" customHeight="1" x14ac:dyDescent="0.2">
      <c r="A187" s="179" t="s">
        <v>2735</v>
      </c>
      <c r="B187" s="211">
        <v>8</v>
      </c>
      <c r="C187" s="211" t="s">
        <v>2256</v>
      </c>
      <c r="D187" s="212"/>
      <c r="E187" s="212"/>
      <c r="F187" s="240"/>
      <c r="G187" s="179"/>
      <c r="H187" s="179"/>
      <c r="I187" s="239"/>
      <c r="J187" s="239"/>
      <c r="K187" s="179" t="s">
        <v>2736</v>
      </c>
      <c r="L187" s="212"/>
      <c r="M187" s="212"/>
      <c r="N187" s="213"/>
      <c r="O187" s="234"/>
    </row>
    <row r="188" spans="1:15" ht="15" customHeight="1" x14ac:dyDescent="0.2">
      <c r="A188" s="179" t="s">
        <v>2737</v>
      </c>
      <c r="B188" s="211">
        <v>8</v>
      </c>
      <c r="C188" s="211" t="s">
        <v>2256</v>
      </c>
      <c r="D188" s="212"/>
      <c r="E188" s="212"/>
      <c r="F188" s="240"/>
      <c r="G188" s="179"/>
      <c r="H188" s="179"/>
      <c r="I188" s="239"/>
      <c r="J188" s="239"/>
      <c r="K188" s="179" t="s">
        <v>2738</v>
      </c>
      <c r="L188" s="212"/>
      <c r="M188" s="212"/>
      <c r="N188" s="213"/>
      <c r="O188" s="234"/>
    </row>
    <row r="189" spans="1:15" ht="15" customHeight="1" x14ac:dyDescent="0.2">
      <c r="A189" s="179" t="s">
        <v>2739</v>
      </c>
      <c r="B189" s="211">
        <v>8</v>
      </c>
      <c r="C189" s="211" t="s">
        <v>2256</v>
      </c>
      <c r="D189" s="212"/>
      <c r="E189" s="212"/>
      <c r="F189" s="240"/>
      <c r="G189" s="179"/>
      <c r="H189" s="179"/>
      <c r="I189" s="239"/>
      <c r="J189" s="239"/>
      <c r="K189" s="179" t="s">
        <v>2740</v>
      </c>
      <c r="L189" s="212"/>
      <c r="M189" s="212"/>
      <c r="N189" s="213"/>
      <c r="O189" s="234"/>
    </row>
    <row r="190" spans="1:15" ht="15" customHeight="1" x14ac:dyDescent="0.2">
      <c r="A190" s="179" t="s">
        <v>2741</v>
      </c>
      <c r="B190" s="211">
        <v>8</v>
      </c>
      <c r="C190" s="211" t="s">
        <v>2256</v>
      </c>
      <c r="D190" s="212"/>
      <c r="E190" s="212"/>
      <c r="F190" s="240"/>
      <c r="G190" s="179"/>
      <c r="H190" s="179"/>
      <c r="I190" s="239"/>
      <c r="J190" s="239"/>
      <c r="K190" s="179" t="s">
        <v>2742</v>
      </c>
      <c r="L190" s="212"/>
      <c r="M190" s="212"/>
      <c r="N190" s="213"/>
      <c r="O190" s="234"/>
    </row>
    <row r="191" spans="1:15" ht="15" customHeight="1" x14ac:dyDescent="0.2">
      <c r="A191" s="179" t="s">
        <v>2743</v>
      </c>
      <c r="B191" s="211">
        <v>8</v>
      </c>
      <c r="C191" s="211" t="s">
        <v>2256</v>
      </c>
      <c r="D191" s="212"/>
      <c r="E191" s="212"/>
      <c r="F191" s="240"/>
      <c r="G191" s="179"/>
      <c r="H191" s="179"/>
      <c r="I191" s="239"/>
      <c r="J191" s="239"/>
      <c r="K191" s="179" t="s">
        <v>2744</v>
      </c>
      <c r="L191" s="212"/>
      <c r="M191" s="212"/>
      <c r="N191" s="213"/>
      <c r="O191" s="234"/>
    </row>
    <row r="192" spans="1:15" ht="15" customHeight="1" x14ac:dyDescent="0.2">
      <c r="A192" s="179" t="s">
        <v>2745</v>
      </c>
      <c r="B192" s="211">
        <v>8</v>
      </c>
      <c r="C192" s="211" t="s">
        <v>2256</v>
      </c>
      <c r="D192" s="212"/>
      <c r="E192" s="212"/>
      <c r="F192" s="240"/>
      <c r="G192" s="179"/>
      <c r="H192" s="179"/>
      <c r="I192" s="239"/>
      <c r="J192" s="239"/>
      <c r="K192" s="179" t="s">
        <v>2746</v>
      </c>
      <c r="L192" s="212"/>
      <c r="M192" s="212"/>
      <c r="N192" s="213"/>
      <c r="O192" s="234"/>
    </row>
    <row r="193" spans="1:15" s="185" customFormat="1" ht="15" customHeight="1" x14ac:dyDescent="0.2">
      <c r="A193" s="185" t="s">
        <v>2747</v>
      </c>
      <c r="B193" s="208">
        <v>7</v>
      </c>
      <c r="C193" s="208" t="s">
        <v>2236</v>
      </c>
      <c r="D193" s="209"/>
      <c r="E193" s="209"/>
      <c r="F193" s="237"/>
      <c r="G193" s="209"/>
      <c r="H193" s="209"/>
      <c r="I193" s="209"/>
      <c r="J193" s="238" t="s">
        <v>2748</v>
      </c>
      <c r="K193" s="209"/>
      <c r="L193" s="209"/>
      <c r="M193" s="209"/>
      <c r="N193" s="210" t="s">
        <v>2749</v>
      </c>
      <c r="O193" s="232"/>
    </row>
    <row r="194" spans="1:15" ht="15" customHeight="1" x14ac:dyDescent="0.2">
      <c r="A194" s="179" t="s">
        <v>2750</v>
      </c>
      <c r="B194" s="211">
        <v>8</v>
      </c>
      <c r="C194" s="211" t="s">
        <v>2256</v>
      </c>
      <c r="D194" s="212"/>
      <c r="E194" s="212"/>
      <c r="F194" s="240"/>
      <c r="G194" s="179"/>
      <c r="H194" s="179"/>
      <c r="I194" s="239"/>
      <c r="J194" s="239"/>
      <c r="K194" s="179" t="s">
        <v>2751</v>
      </c>
      <c r="L194" s="212"/>
      <c r="M194" s="179"/>
      <c r="N194" s="213"/>
      <c r="O194" s="234"/>
    </row>
    <row r="195" spans="1:15" ht="15" customHeight="1" x14ac:dyDescent="0.2">
      <c r="A195" s="179" t="s">
        <v>2752</v>
      </c>
      <c r="B195" s="211">
        <v>8</v>
      </c>
      <c r="C195" s="211" t="s">
        <v>2256</v>
      </c>
      <c r="D195" s="212"/>
      <c r="E195" s="212"/>
      <c r="F195" s="240"/>
      <c r="G195" s="179"/>
      <c r="H195" s="179"/>
      <c r="I195" s="239"/>
      <c r="J195" s="239"/>
      <c r="K195" s="179" t="s">
        <v>2753</v>
      </c>
      <c r="L195" s="212"/>
      <c r="M195" s="179"/>
      <c r="N195" s="213"/>
      <c r="O195" s="234"/>
    </row>
    <row r="196" spans="1:15" ht="15" customHeight="1" x14ac:dyDescent="0.2">
      <c r="A196" s="179" t="s">
        <v>2754</v>
      </c>
      <c r="B196" s="211">
        <v>8</v>
      </c>
      <c r="C196" s="211" t="s">
        <v>2256</v>
      </c>
      <c r="D196" s="212"/>
      <c r="E196" s="212"/>
      <c r="F196" s="240"/>
      <c r="G196" s="179"/>
      <c r="H196" s="179"/>
      <c r="I196" s="239"/>
      <c r="J196" s="239"/>
      <c r="K196" s="179" t="s">
        <v>2755</v>
      </c>
      <c r="L196" s="212"/>
      <c r="M196" s="179"/>
      <c r="N196" s="213"/>
      <c r="O196" s="234"/>
    </row>
    <row r="197" spans="1:15" ht="15" customHeight="1" x14ac:dyDescent="0.2">
      <c r="A197" s="179" t="s">
        <v>2756</v>
      </c>
      <c r="B197" s="211">
        <v>8</v>
      </c>
      <c r="C197" s="211" t="s">
        <v>2256</v>
      </c>
      <c r="D197" s="212"/>
      <c r="E197" s="212"/>
      <c r="F197" s="240"/>
      <c r="G197" s="179"/>
      <c r="H197" s="179"/>
      <c r="I197" s="239"/>
      <c r="J197" s="239"/>
      <c r="K197" s="179" t="s">
        <v>2757</v>
      </c>
      <c r="L197" s="212"/>
      <c r="M197" s="179"/>
      <c r="N197" s="213"/>
      <c r="O197" s="234"/>
    </row>
    <row r="198" spans="1:15" s="185" customFormat="1" ht="15" customHeight="1" x14ac:dyDescent="0.2">
      <c r="A198" s="185" t="s">
        <v>2758</v>
      </c>
      <c r="B198" s="208">
        <v>7</v>
      </c>
      <c r="C198" s="208" t="s">
        <v>2236</v>
      </c>
      <c r="D198" s="209"/>
      <c r="E198" s="209"/>
      <c r="F198" s="237"/>
      <c r="G198" s="209"/>
      <c r="H198" s="209"/>
      <c r="I198" s="209"/>
      <c r="J198" s="238" t="s">
        <v>2759</v>
      </c>
      <c r="K198" s="209"/>
      <c r="L198" s="209"/>
      <c r="M198" s="209"/>
      <c r="N198" s="210" t="s">
        <v>2760</v>
      </c>
      <c r="O198" s="232"/>
    </row>
    <row r="199" spans="1:15" ht="15" customHeight="1" x14ac:dyDescent="0.2">
      <c r="A199" s="179" t="s">
        <v>2761</v>
      </c>
      <c r="B199" s="211">
        <v>8</v>
      </c>
      <c r="C199" s="211" t="s">
        <v>2256</v>
      </c>
      <c r="D199" s="212"/>
      <c r="E199" s="212"/>
      <c r="F199" s="240"/>
      <c r="G199" s="179"/>
      <c r="H199" s="179"/>
      <c r="I199" s="239"/>
      <c r="J199" s="239"/>
      <c r="K199" s="179" t="s">
        <v>2762</v>
      </c>
      <c r="L199" s="212"/>
      <c r="M199" s="212"/>
      <c r="N199" s="213"/>
      <c r="O199" s="234"/>
    </row>
    <row r="200" spans="1:15" ht="15" customHeight="1" x14ac:dyDescent="0.2">
      <c r="A200" s="179" t="s">
        <v>2763</v>
      </c>
      <c r="B200" s="211">
        <v>8</v>
      </c>
      <c r="C200" s="211" t="s">
        <v>2256</v>
      </c>
      <c r="D200" s="212"/>
      <c r="E200" s="212"/>
      <c r="F200" s="240"/>
      <c r="G200" s="179"/>
      <c r="H200" s="179"/>
      <c r="I200" s="239"/>
      <c r="J200" s="239"/>
      <c r="K200" s="179" t="s">
        <v>2764</v>
      </c>
      <c r="L200" s="212"/>
      <c r="M200" s="212"/>
      <c r="N200" s="213"/>
      <c r="O200" s="234"/>
    </row>
    <row r="201" spans="1:15" ht="15" customHeight="1" x14ac:dyDescent="0.2">
      <c r="A201" s="179" t="s">
        <v>2765</v>
      </c>
      <c r="B201" s="211">
        <v>8</v>
      </c>
      <c r="C201" s="211" t="s">
        <v>2256</v>
      </c>
      <c r="D201" s="212"/>
      <c r="E201" s="212"/>
      <c r="F201" s="240"/>
      <c r="G201" s="179"/>
      <c r="H201" s="179"/>
      <c r="I201" s="239"/>
      <c r="J201" s="239"/>
      <c r="K201" s="179" t="s">
        <v>2766</v>
      </c>
      <c r="L201" s="212"/>
      <c r="M201" s="212"/>
      <c r="N201" s="213"/>
      <c r="O201" s="234"/>
    </row>
    <row r="202" spans="1:15" ht="15" customHeight="1" x14ac:dyDescent="0.2">
      <c r="A202" s="179" t="s">
        <v>2767</v>
      </c>
      <c r="B202" s="211">
        <v>8</v>
      </c>
      <c r="C202" s="211" t="s">
        <v>2256</v>
      </c>
      <c r="D202" s="212"/>
      <c r="E202" s="212"/>
      <c r="F202" s="240"/>
      <c r="G202" s="179"/>
      <c r="H202" s="179"/>
      <c r="I202" s="239"/>
      <c r="J202" s="239"/>
      <c r="K202" s="179" t="s">
        <v>2768</v>
      </c>
      <c r="L202" s="212"/>
      <c r="M202" s="212"/>
      <c r="N202" s="213"/>
      <c r="O202" s="234"/>
    </row>
    <row r="203" spans="1:15" ht="15" customHeight="1" x14ac:dyDescent="0.2">
      <c r="A203" s="179" t="s">
        <v>2769</v>
      </c>
      <c r="B203" s="211">
        <v>8</v>
      </c>
      <c r="C203" s="211" t="s">
        <v>2256</v>
      </c>
      <c r="D203" s="212"/>
      <c r="E203" s="212"/>
      <c r="F203" s="240"/>
      <c r="G203" s="179"/>
      <c r="H203" s="179"/>
      <c r="I203" s="239"/>
      <c r="J203" s="239"/>
      <c r="K203" s="179" t="s">
        <v>2770</v>
      </c>
      <c r="L203" s="212"/>
      <c r="M203" s="212"/>
      <c r="N203" s="213"/>
      <c r="O203" s="234"/>
    </row>
    <row r="204" spans="1:15" ht="15" customHeight="1" x14ac:dyDescent="0.2">
      <c r="A204" s="179" t="s">
        <v>2771</v>
      </c>
      <c r="B204" s="211">
        <v>8</v>
      </c>
      <c r="C204" s="211" t="s">
        <v>2256</v>
      </c>
      <c r="D204" s="212"/>
      <c r="E204" s="212"/>
      <c r="F204" s="240"/>
      <c r="G204" s="179"/>
      <c r="H204" s="179"/>
      <c r="I204" s="239"/>
      <c r="J204" s="239"/>
      <c r="K204" s="179" t="s">
        <v>2772</v>
      </c>
      <c r="L204" s="212"/>
      <c r="M204" s="212"/>
      <c r="N204" s="213"/>
      <c r="O204" s="234"/>
    </row>
    <row r="205" spans="1:15" s="185" customFormat="1" ht="15" customHeight="1" x14ac:dyDescent="0.2">
      <c r="A205" s="185" t="s">
        <v>2773</v>
      </c>
      <c r="B205" s="208">
        <v>8</v>
      </c>
      <c r="C205" s="208" t="s">
        <v>2236</v>
      </c>
      <c r="D205" s="209"/>
      <c r="E205" s="209"/>
      <c r="F205" s="237"/>
      <c r="I205" s="238"/>
      <c r="J205" s="238"/>
      <c r="K205" s="185" t="s">
        <v>2774</v>
      </c>
      <c r="L205" s="209"/>
      <c r="M205" s="209"/>
      <c r="N205" s="210"/>
      <c r="O205" s="232"/>
    </row>
    <row r="206" spans="1:15" ht="15" customHeight="1" x14ac:dyDescent="0.2">
      <c r="A206" s="179" t="s">
        <v>2775</v>
      </c>
      <c r="B206" s="211">
        <v>9</v>
      </c>
      <c r="C206" s="211" t="s">
        <v>2256</v>
      </c>
      <c r="D206" s="212"/>
      <c r="E206" s="212"/>
      <c r="F206" s="240"/>
      <c r="G206" s="179"/>
      <c r="H206" s="179"/>
      <c r="I206" s="239"/>
      <c r="J206" s="239"/>
      <c r="K206" s="179"/>
      <c r="L206" s="212"/>
      <c r="M206" s="179" t="s">
        <v>2776</v>
      </c>
      <c r="N206" s="213"/>
      <c r="O206" s="234"/>
    </row>
    <row r="207" spans="1:15" ht="15" customHeight="1" x14ac:dyDescent="0.2">
      <c r="A207" s="179" t="s">
        <v>2777</v>
      </c>
      <c r="B207" s="211">
        <v>9</v>
      </c>
      <c r="C207" s="211" t="s">
        <v>2256</v>
      </c>
      <c r="D207" s="212"/>
      <c r="E207" s="212"/>
      <c r="F207" s="240"/>
      <c r="G207" s="179"/>
      <c r="H207" s="179"/>
      <c r="I207" s="239"/>
      <c r="J207" s="239"/>
      <c r="K207" s="179"/>
      <c r="L207" s="212"/>
      <c r="M207" s="179" t="s">
        <v>2778</v>
      </c>
      <c r="N207" s="213"/>
      <c r="O207" s="234"/>
    </row>
    <row r="208" spans="1:15" ht="15" customHeight="1" x14ac:dyDescent="0.2">
      <c r="A208" s="179" t="s">
        <v>2779</v>
      </c>
      <c r="B208" s="211">
        <v>9</v>
      </c>
      <c r="C208" s="211" t="s">
        <v>2256</v>
      </c>
      <c r="D208" s="212"/>
      <c r="E208" s="212"/>
      <c r="F208" s="240"/>
      <c r="G208" s="179"/>
      <c r="H208" s="179"/>
      <c r="I208" s="239"/>
      <c r="J208" s="239"/>
      <c r="K208" s="179"/>
      <c r="L208" s="212"/>
      <c r="M208" s="179" t="s">
        <v>2780</v>
      </c>
      <c r="N208" s="213"/>
      <c r="O208" s="234"/>
    </row>
    <row r="209" spans="1:15" ht="15" customHeight="1" x14ac:dyDescent="0.2">
      <c r="A209" s="179" t="s">
        <v>2781</v>
      </c>
      <c r="B209" s="211">
        <v>9</v>
      </c>
      <c r="C209" s="211" t="s">
        <v>2256</v>
      </c>
      <c r="D209" s="212"/>
      <c r="E209" s="212"/>
      <c r="F209" s="240"/>
      <c r="G209" s="179"/>
      <c r="H209" s="179"/>
      <c r="I209" s="239"/>
      <c r="J209" s="239"/>
      <c r="K209" s="179"/>
      <c r="L209" s="212"/>
      <c r="M209" s="179" t="s">
        <v>2782</v>
      </c>
      <c r="N209" s="213"/>
      <c r="O209" s="234"/>
    </row>
    <row r="210" spans="1:15" s="185" customFormat="1" ht="15" customHeight="1" x14ac:dyDescent="0.2">
      <c r="A210" s="185" t="s">
        <v>2783</v>
      </c>
      <c r="B210" s="208">
        <v>6</v>
      </c>
      <c r="C210" s="208" t="s">
        <v>2236</v>
      </c>
      <c r="D210" s="209"/>
      <c r="E210" s="209"/>
      <c r="F210" s="209"/>
      <c r="G210" s="209"/>
      <c r="H210" s="241"/>
      <c r="I210" s="185" t="s">
        <v>2784</v>
      </c>
      <c r="J210" s="209"/>
      <c r="K210" s="209"/>
      <c r="L210" s="209"/>
      <c r="M210" s="209"/>
      <c r="N210" s="210" t="s">
        <v>2785</v>
      </c>
      <c r="O210" s="232"/>
    </row>
    <row r="211" spans="1:15" s="185" customFormat="1" ht="15" customHeight="1" x14ac:dyDescent="0.2">
      <c r="A211" s="185" t="s">
        <v>2786</v>
      </c>
      <c r="B211" s="208">
        <v>7</v>
      </c>
      <c r="C211" s="208" t="s">
        <v>2236</v>
      </c>
      <c r="D211" s="209"/>
      <c r="E211" s="209"/>
      <c r="F211" s="209"/>
      <c r="G211" s="209"/>
      <c r="H211" s="241"/>
      <c r="J211" s="185" t="s">
        <v>2787</v>
      </c>
      <c r="K211" s="209"/>
      <c r="L211" s="209"/>
      <c r="M211" s="209"/>
      <c r="N211" s="210"/>
      <c r="O211" s="232"/>
    </row>
    <row r="212" spans="1:15" s="185" customFormat="1" ht="15" customHeight="1" x14ac:dyDescent="0.2">
      <c r="A212" s="185" t="s">
        <v>2788</v>
      </c>
      <c r="B212" s="208">
        <v>8</v>
      </c>
      <c r="C212" s="208" t="s">
        <v>2236</v>
      </c>
      <c r="D212" s="209"/>
      <c r="E212" s="209"/>
      <c r="F212" s="209"/>
      <c r="G212" s="209"/>
      <c r="H212" s="241"/>
      <c r="K212" s="209" t="s">
        <v>2789</v>
      </c>
      <c r="L212" s="209"/>
      <c r="M212" s="209"/>
      <c r="N212" s="210" t="s">
        <v>2790</v>
      </c>
      <c r="O212" s="232"/>
    </row>
    <row r="213" spans="1:15" ht="15" customHeight="1" x14ac:dyDescent="0.2">
      <c r="A213" s="179" t="s">
        <v>2791</v>
      </c>
      <c r="B213" s="211">
        <v>9</v>
      </c>
      <c r="C213" s="211" t="s">
        <v>2256</v>
      </c>
      <c r="D213" s="212"/>
      <c r="E213" s="212"/>
      <c r="F213" s="212"/>
      <c r="G213" s="212"/>
      <c r="H213" s="242"/>
      <c r="I213" s="179"/>
      <c r="J213" s="179"/>
      <c r="K213" s="212"/>
      <c r="L213" s="179" t="s">
        <v>2792</v>
      </c>
      <c r="M213" s="212"/>
      <c r="N213" s="213"/>
      <c r="O213" s="234"/>
    </row>
    <row r="214" spans="1:15" ht="15" customHeight="1" x14ac:dyDescent="0.2">
      <c r="A214" s="179" t="s">
        <v>2793</v>
      </c>
      <c r="B214" s="211">
        <v>9</v>
      </c>
      <c r="C214" s="211" t="s">
        <v>2256</v>
      </c>
      <c r="D214" s="212"/>
      <c r="E214" s="212"/>
      <c r="F214" s="212"/>
      <c r="G214" s="212"/>
      <c r="H214" s="242"/>
      <c r="I214" s="179"/>
      <c r="J214" s="179"/>
      <c r="K214" s="212"/>
      <c r="L214" s="179" t="s">
        <v>2794</v>
      </c>
      <c r="M214" s="212"/>
      <c r="N214" s="213"/>
      <c r="O214" s="234"/>
    </row>
    <row r="215" spans="1:15" ht="15" customHeight="1" x14ac:dyDescent="0.2">
      <c r="A215" s="179" t="s">
        <v>2795</v>
      </c>
      <c r="B215" s="211">
        <v>9</v>
      </c>
      <c r="C215" s="211" t="s">
        <v>2256</v>
      </c>
      <c r="D215" s="212"/>
      <c r="E215" s="212"/>
      <c r="F215" s="212"/>
      <c r="G215" s="212"/>
      <c r="H215" s="242"/>
      <c r="I215" s="179"/>
      <c r="J215" s="179"/>
      <c r="K215" s="212"/>
      <c r="L215" s="179" t="s">
        <v>2796</v>
      </c>
      <c r="M215" s="212"/>
      <c r="N215" s="213"/>
      <c r="O215" s="234"/>
    </row>
    <row r="216" spans="1:15" ht="15" customHeight="1" x14ac:dyDescent="0.2">
      <c r="A216" s="179" t="s">
        <v>2797</v>
      </c>
      <c r="B216" s="211">
        <v>9</v>
      </c>
      <c r="C216" s="211" t="s">
        <v>2256</v>
      </c>
      <c r="D216" s="212"/>
      <c r="E216" s="212"/>
      <c r="F216" s="212"/>
      <c r="G216" s="212"/>
      <c r="H216" s="242"/>
      <c r="I216" s="179"/>
      <c r="J216" s="179"/>
      <c r="K216" s="212"/>
      <c r="L216" s="179" t="s">
        <v>2798</v>
      </c>
      <c r="M216" s="212"/>
      <c r="N216" s="213"/>
      <c r="O216" s="234"/>
    </row>
    <row r="217" spans="1:15" ht="15" customHeight="1" x14ac:dyDescent="0.2">
      <c r="A217" s="179" t="s">
        <v>2799</v>
      </c>
      <c r="B217" s="211">
        <v>9</v>
      </c>
      <c r="C217" s="211" t="s">
        <v>2256</v>
      </c>
      <c r="D217" s="212"/>
      <c r="E217" s="212"/>
      <c r="F217" s="212"/>
      <c r="G217" s="212"/>
      <c r="H217" s="242"/>
      <c r="I217" s="179"/>
      <c r="J217" s="179"/>
      <c r="K217" s="212"/>
      <c r="L217" s="179" t="s">
        <v>2800</v>
      </c>
      <c r="M217" s="212"/>
      <c r="N217" s="213"/>
      <c r="O217" s="234"/>
    </row>
    <row r="218" spans="1:15" ht="15" customHeight="1" x14ac:dyDescent="0.2">
      <c r="A218" s="179" t="s">
        <v>2801</v>
      </c>
      <c r="B218" s="211">
        <v>9</v>
      </c>
      <c r="C218" s="211" t="s">
        <v>2256</v>
      </c>
      <c r="D218" s="212"/>
      <c r="E218" s="212"/>
      <c r="F218" s="212"/>
      <c r="G218" s="212"/>
      <c r="H218" s="242"/>
      <c r="I218" s="179"/>
      <c r="J218" s="179"/>
      <c r="K218" s="212"/>
      <c r="L218" s="179" t="s">
        <v>2802</v>
      </c>
      <c r="M218" s="212"/>
      <c r="N218" s="213"/>
      <c r="O218" s="234"/>
    </row>
    <row r="219" spans="1:15" ht="15" customHeight="1" x14ac:dyDescent="0.2">
      <c r="A219" s="179" t="s">
        <v>2803</v>
      </c>
      <c r="B219" s="211">
        <v>8</v>
      </c>
      <c r="C219" s="211" t="s">
        <v>2256</v>
      </c>
      <c r="D219" s="212"/>
      <c r="E219" s="212"/>
      <c r="F219" s="212"/>
      <c r="G219" s="212"/>
      <c r="H219" s="242"/>
      <c r="I219" s="212"/>
      <c r="J219" s="212"/>
      <c r="K219" s="212" t="s">
        <v>2804</v>
      </c>
      <c r="L219" s="212"/>
      <c r="M219" s="212"/>
      <c r="N219" s="213" t="s">
        <v>2805</v>
      </c>
      <c r="O219" s="234"/>
    </row>
    <row r="220" spans="1:15" ht="15" customHeight="1" x14ac:dyDescent="0.2">
      <c r="A220" s="179" t="s">
        <v>2806</v>
      </c>
      <c r="B220" s="211">
        <v>8</v>
      </c>
      <c r="C220" s="211" t="s">
        <v>2256</v>
      </c>
      <c r="D220" s="212"/>
      <c r="E220" s="212"/>
      <c r="F220" s="212"/>
      <c r="G220" s="212"/>
      <c r="H220" s="242"/>
      <c r="I220" s="212"/>
      <c r="J220" s="212"/>
      <c r="K220" s="212" t="s">
        <v>2807</v>
      </c>
      <c r="L220" s="212"/>
      <c r="M220" s="212"/>
      <c r="N220" s="213" t="s">
        <v>2808</v>
      </c>
      <c r="O220" s="234"/>
    </row>
    <row r="221" spans="1:15" ht="15" customHeight="1" x14ac:dyDescent="0.2">
      <c r="A221" s="179" t="s">
        <v>2809</v>
      </c>
      <c r="B221" s="211">
        <v>8</v>
      </c>
      <c r="C221" s="211" t="s">
        <v>2256</v>
      </c>
      <c r="D221" s="212"/>
      <c r="E221" s="212"/>
      <c r="F221" s="212"/>
      <c r="G221" s="212"/>
      <c r="H221" s="242"/>
      <c r="I221" s="212"/>
      <c r="J221" s="212"/>
      <c r="K221" s="212" t="s">
        <v>2810</v>
      </c>
      <c r="L221" s="212"/>
      <c r="M221" s="212"/>
      <c r="N221" s="213" t="s">
        <v>2811</v>
      </c>
      <c r="O221" s="234"/>
    </row>
    <row r="222" spans="1:15" s="185" customFormat="1" ht="15" customHeight="1" x14ac:dyDescent="0.2">
      <c r="A222" s="185" t="s">
        <v>2812</v>
      </c>
      <c r="B222" s="208">
        <v>6</v>
      </c>
      <c r="C222" s="208" t="s">
        <v>2236</v>
      </c>
      <c r="D222" s="209"/>
      <c r="E222" s="209"/>
      <c r="F222" s="209"/>
      <c r="G222" s="209"/>
      <c r="H222" s="243"/>
      <c r="I222" s="244" t="s">
        <v>2813</v>
      </c>
      <c r="J222" s="245"/>
      <c r="K222" s="246"/>
      <c r="L222" s="209"/>
      <c r="M222" s="209"/>
      <c r="N222" s="210" t="s">
        <v>2814</v>
      </c>
      <c r="O222" s="232"/>
    </row>
    <row r="223" spans="1:15" s="185" customFormat="1" ht="15" customHeight="1" x14ac:dyDescent="0.2">
      <c r="A223" s="185" t="s">
        <v>2815</v>
      </c>
      <c r="B223" s="208">
        <v>7</v>
      </c>
      <c r="C223" s="208" t="s">
        <v>2236</v>
      </c>
      <c r="D223" s="209"/>
      <c r="E223" s="209"/>
      <c r="F223" s="209"/>
      <c r="G223" s="209"/>
      <c r="H223" s="241"/>
      <c r="I223" s="241"/>
      <c r="J223" s="247" t="s">
        <v>2816</v>
      </c>
      <c r="K223" s="247"/>
      <c r="L223" s="209"/>
      <c r="M223" s="209"/>
      <c r="N223" s="210" t="s">
        <v>2817</v>
      </c>
      <c r="O223" s="232"/>
    </row>
    <row r="224" spans="1:15" s="185" customFormat="1" ht="15" customHeight="1" x14ac:dyDescent="0.2">
      <c r="A224" s="185" t="s">
        <v>2818</v>
      </c>
      <c r="B224" s="208">
        <v>8</v>
      </c>
      <c r="C224" s="208" t="s">
        <v>2236</v>
      </c>
      <c r="D224" s="209"/>
      <c r="E224" s="209"/>
      <c r="F224" s="209"/>
      <c r="G224" s="209"/>
      <c r="H224" s="241"/>
      <c r="I224" s="241"/>
      <c r="J224" s="241"/>
      <c r="K224" s="247" t="s">
        <v>2819</v>
      </c>
      <c r="L224" s="209"/>
      <c r="M224" s="209"/>
      <c r="N224" s="210" t="s">
        <v>2820</v>
      </c>
      <c r="O224" s="232"/>
    </row>
    <row r="225" spans="1:15" ht="15" customHeight="1" x14ac:dyDescent="0.2">
      <c r="A225" s="179" t="s">
        <v>2821</v>
      </c>
      <c r="B225" s="211">
        <v>9</v>
      </c>
      <c r="C225" s="211" t="s">
        <v>2256</v>
      </c>
      <c r="D225" s="212"/>
      <c r="E225" s="212"/>
      <c r="F225" s="212"/>
      <c r="G225" s="212"/>
      <c r="H225" s="242"/>
      <c r="I225" s="242"/>
      <c r="J225" s="242"/>
      <c r="K225" s="248"/>
      <c r="L225" s="248" t="s">
        <v>2822</v>
      </c>
      <c r="M225" s="212"/>
      <c r="N225" s="213" t="s">
        <v>2823</v>
      </c>
      <c r="O225" s="234"/>
    </row>
    <row r="226" spans="1:15" ht="15" customHeight="1" x14ac:dyDescent="0.2">
      <c r="A226" s="179" t="s">
        <v>2824</v>
      </c>
      <c r="B226" s="211">
        <v>9</v>
      </c>
      <c r="C226" s="211" t="s">
        <v>2256</v>
      </c>
      <c r="D226" s="212"/>
      <c r="E226" s="212"/>
      <c r="F226" s="212"/>
      <c r="G226" s="212"/>
      <c r="H226" s="242"/>
      <c r="I226" s="242"/>
      <c r="J226" s="242"/>
      <c r="K226" s="248"/>
      <c r="L226" s="248" t="s">
        <v>2825</v>
      </c>
      <c r="M226" s="212"/>
      <c r="N226" s="213" t="s">
        <v>2826</v>
      </c>
      <c r="O226" s="234"/>
    </row>
    <row r="227" spans="1:15" ht="15" customHeight="1" x14ac:dyDescent="0.2">
      <c r="A227" s="179" t="s">
        <v>2827</v>
      </c>
      <c r="B227" s="211">
        <v>9</v>
      </c>
      <c r="C227" s="211" t="s">
        <v>2256</v>
      </c>
      <c r="D227" s="212"/>
      <c r="E227" s="212"/>
      <c r="F227" s="212"/>
      <c r="G227" s="212"/>
      <c r="H227" s="242"/>
      <c r="I227" s="242"/>
      <c r="J227" s="242"/>
      <c r="K227" s="248"/>
      <c r="L227" s="248" t="s">
        <v>2828</v>
      </c>
      <c r="M227" s="212"/>
      <c r="N227" s="213" t="s">
        <v>2829</v>
      </c>
      <c r="O227" s="234"/>
    </row>
    <row r="228" spans="1:15" ht="15" customHeight="1" x14ac:dyDescent="0.2">
      <c r="A228" s="179" t="s">
        <v>2830</v>
      </c>
      <c r="B228" s="211">
        <v>9</v>
      </c>
      <c r="C228" s="211" t="s">
        <v>2256</v>
      </c>
      <c r="D228" s="212"/>
      <c r="E228" s="212"/>
      <c r="F228" s="212"/>
      <c r="G228" s="212"/>
      <c r="H228" s="242"/>
      <c r="I228" s="242"/>
      <c r="J228" s="242"/>
      <c r="K228" s="248"/>
      <c r="L228" s="248" t="s">
        <v>2831</v>
      </c>
      <c r="M228" s="212"/>
      <c r="N228" s="213" t="s">
        <v>2832</v>
      </c>
      <c r="O228" s="234"/>
    </row>
    <row r="229" spans="1:15" ht="15" customHeight="1" x14ac:dyDescent="0.2">
      <c r="A229" s="179" t="s">
        <v>2833</v>
      </c>
      <c r="B229" s="211">
        <v>9</v>
      </c>
      <c r="C229" s="211" t="s">
        <v>2256</v>
      </c>
      <c r="D229" s="212"/>
      <c r="E229" s="212"/>
      <c r="F229" s="212"/>
      <c r="G229" s="212"/>
      <c r="H229" s="242"/>
      <c r="I229" s="242"/>
      <c r="J229" s="242"/>
      <c r="K229" s="248"/>
      <c r="L229" s="248" t="s">
        <v>2834</v>
      </c>
      <c r="M229" s="212"/>
      <c r="N229" s="213" t="s">
        <v>2835</v>
      </c>
      <c r="O229" s="234"/>
    </row>
    <row r="230" spans="1:15" ht="15" customHeight="1" x14ac:dyDescent="0.2">
      <c r="A230" s="179" t="s">
        <v>2836</v>
      </c>
      <c r="B230" s="211">
        <v>9</v>
      </c>
      <c r="C230" s="211" t="s">
        <v>2256</v>
      </c>
      <c r="D230" s="212"/>
      <c r="E230" s="212"/>
      <c r="F230" s="212"/>
      <c r="G230" s="212"/>
      <c r="H230" s="242"/>
      <c r="I230" s="242"/>
      <c r="J230" s="242"/>
      <c r="K230" s="248"/>
      <c r="L230" s="248" t="s">
        <v>2837</v>
      </c>
      <c r="M230" s="212"/>
      <c r="N230" s="213" t="s">
        <v>2838</v>
      </c>
      <c r="O230" s="234"/>
    </row>
    <row r="231" spans="1:15" ht="15" customHeight="1" x14ac:dyDescent="0.2">
      <c r="A231" s="179" t="s">
        <v>2839</v>
      </c>
      <c r="B231" s="211">
        <v>9</v>
      </c>
      <c r="C231" s="211" t="s">
        <v>2256</v>
      </c>
      <c r="D231" s="212"/>
      <c r="E231" s="212"/>
      <c r="F231" s="212"/>
      <c r="G231" s="212"/>
      <c r="H231" s="242"/>
      <c r="I231" s="242"/>
      <c r="J231" s="242"/>
      <c r="K231" s="248"/>
      <c r="L231" s="248" t="s">
        <v>2840</v>
      </c>
      <c r="M231" s="212"/>
      <c r="N231" s="213" t="s">
        <v>2841</v>
      </c>
      <c r="O231" s="234"/>
    </row>
    <row r="232" spans="1:15" ht="15" customHeight="1" x14ac:dyDescent="0.2">
      <c r="A232" s="179" t="s">
        <v>2842</v>
      </c>
      <c r="B232" s="211">
        <v>9</v>
      </c>
      <c r="C232" s="211" t="s">
        <v>2256</v>
      </c>
      <c r="D232" s="212"/>
      <c r="E232" s="212"/>
      <c r="F232" s="212"/>
      <c r="G232" s="212"/>
      <c r="H232" s="242"/>
      <c r="I232" s="242"/>
      <c r="J232" s="242"/>
      <c r="K232" s="248"/>
      <c r="L232" s="248" t="s">
        <v>2843</v>
      </c>
      <c r="M232" s="212"/>
      <c r="N232" s="213" t="s">
        <v>2844</v>
      </c>
      <c r="O232" s="234"/>
    </row>
    <row r="233" spans="1:15" s="185" customFormat="1" ht="15" customHeight="1" x14ac:dyDescent="0.2">
      <c r="A233" s="185" t="s">
        <v>2845</v>
      </c>
      <c r="B233" s="208">
        <v>8</v>
      </c>
      <c r="C233" s="208" t="s">
        <v>2236</v>
      </c>
      <c r="D233" s="209"/>
      <c r="E233" s="209"/>
      <c r="F233" s="209"/>
      <c r="G233" s="209"/>
      <c r="H233" s="241"/>
      <c r="I233" s="241"/>
      <c r="J233" s="241"/>
      <c r="K233" s="247" t="s">
        <v>2846</v>
      </c>
      <c r="L233" s="247"/>
      <c r="M233" s="209"/>
      <c r="N233" s="210" t="s">
        <v>2847</v>
      </c>
      <c r="O233" s="232"/>
    </row>
    <row r="234" spans="1:15" ht="15" customHeight="1" x14ac:dyDescent="0.2">
      <c r="A234" s="179" t="s">
        <v>2848</v>
      </c>
      <c r="B234" s="211">
        <v>9</v>
      </c>
      <c r="C234" s="211" t="s">
        <v>2256</v>
      </c>
      <c r="D234" s="212"/>
      <c r="E234" s="212"/>
      <c r="F234" s="212"/>
      <c r="G234" s="212"/>
      <c r="H234" s="242"/>
      <c r="I234" s="242"/>
      <c r="J234" s="242"/>
      <c r="K234" s="248"/>
      <c r="L234" s="248" t="s">
        <v>2849</v>
      </c>
      <c r="M234" s="212"/>
      <c r="N234" s="213" t="s">
        <v>2850</v>
      </c>
      <c r="O234" s="234"/>
    </row>
    <row r="235" spans="1:15" ht="15" customHeight="1" x14ac:dyDescent="0.2">
      <c r="A235" s="179" t="s">
        <v>2851</v>
      </c>
      <c r="B235" s="211">
        <v>9</v>
      </c>
      <c r="C235" s="211" t="s">
        <v>2256</v>
      </c>
      <c r="D235" s="212"/>
      <c r="E235" s="212"/>
      <c r="F235" s="212"/>
      <c r="G235" s="212"/>
      <c r="H235" s="242"/>
      <c r="I235" s="242"/>
      <c r="J235" s="242"/>
      <c r="K235" s="248"/>
      <c r="L235" s="248" t="s">
        <v>2852</v>
      </c>
      <c r="M235" s="212"/>
      <c r="N235" s="213" t="s">
        <v>2853</v>
      </c>
      <c r="O235" s="234"/>
    </row>
    <row r="236" spans="1:15" ht="15" customHeight="1" x14ac:dyDescent="0.2">
      <c r="A236" s="179" t="s">
        <v>2854</v>
      </c>
      <c r="B236" s="211">
        <v>9</v>
      </c>
      <c r="C236" s="211" t="s">
        <v>2256</v>
      </c>
      <c r="D236" s="212"/>
      <c r="E236" s="212"/>
      <c r="F236" s="212"/>
      <c r="G236" s="212"/>
      <c r="H236" s="242"/>
      <c r="I236" s="242"/>
      <c r="J236" s="242"/>
      <c r="K236" s="248"/>
      <c r="L236" s="248" t="s">
        <v>2855</v>
      </c>
      <c r="M236" s="212"/>
      <c r="N236" s="213" t="s">
        <v>2856</v>
      </c>
      <c r="O236" s="234"/>
    </row>
    <row r="237" spans="1:15" ht="15" customHeight="1" x14ac:dyDescent="0.2">
      <c r="A237" s="179" t="s">
        <v>2857</v>
      </c>
      <c r="B237" s="211">
        <v>9</v>
      </c>
      <c r="C237" s="211" t="s">
        <v>2256</v>
      </c>
      <c r="D237" s="212"/>
      <c r="E237" s="212"/>
      <c r="F237" s="212"/>
      <c r="G237" s="212"/>
      <c r="H237" s="242"/>
      <c r="I237" s="242"/>
      <c r="J237" s="242"/>
      <c r="K237" s="248"/>
      <c r="L237" s="248" t="s">
        <v>2858</v>
      </c>
      <c r="M237" s="212"/>
      <c r="N237" s="213" t="s">
        <v>2859</v>
      </c>
      <c r="O237" s="234"/>
    </row>
    <row r="238" spans="1:15" ht="15" customHeight="1" x14ac:dyDescent="0.2">
      <c r="A238" s="179" t="s">
        <v>2860</v>
      </c>
      <c r="B238" s="211">
        <v>9</v>
      </c>
      <c r="C238" s="211" t="s">
        <v>2256</v>
      </c>
      <c r="D238" s="212"/>
      <c r="E238" s="212"/>
      <c r="F238" s="212"/>
      <c r="G238" s="212"/>
      <c r="H238" s="242"/>
      <c r="I238" s="242"/>
      <c r="J238" s="242"/>
      <c r="K238" s="248"/>
      <c r="L238" s="248" t="s">
        <v>2861</v>
      </c>
      <c r="M238" s="212"/>
      <c r="N238" s="213" t="s">
        <v>2862</v>
      </c>
      <c r="O238" s="234"/>
    </row>
    <row r="239" spans="1:15" ht="15" customHeight="1" x14ac:dyDescent="0.2">
      <c r="A239" s="179" t="s">
        <v>2863</v>
      </c>
      <c r="B239" s="211">
        <v>9</v>
      </c>
      <c r="C239" s="211" t="s">
        <v>2256</v>
      </c>
      <c r="D239" s="212"/>
      <c r="E239" s="212"/>
      <c r="F239" s="212"/>
      <c r="G239" s="212"/>
      <c r="H239" s="242"/>
      <c r="I239" s="242"/>
      <c r="J239" s="242"/>
      <c r="K239" s="248"/>
      <c r="L239" s="248" t="s">
        <v>2864</v>
      </c>
      <c r="M239" s="212"/>
      <c r="N239" s="213" t="s">
        <v>2865</v>
      </c>
      <c r="O239" s="234"/>
    </row>
    <row r="240" spans="1:15" s="185" customFormat="1" ht="15" customHeight="1" x14ac:dyDescent="0.2">
      <c r="A240" s="185" t="s">
        <v>2866</v>
      </c>
      <c r="B240" s="208">
        <v>7</v>
      </c>
      <c r="C240" s="208" t="s">
        <v>2236</v>
      </c>
      <c r="D240" s="209"/>
      <c r="E240" s="209"/>
      <c r="F240" s="209"/>
      <c r="G240" s="209"/>
      <c r="H240" s="241"/>
      <c r="I240" s="241"/>
      <c r="J240" s="247" t="s">
        <v>2867</v>
      </c>
      <c r="K240" s="247"/>
      <c r="L240" s="247"/>
      <c r="M240" s="209"/>
      <c r="N240" s="210" t="s">
        <v>2868</v>
      </c>
      <c r="O240" s="232"/>
    </row>
    <row r="241" spans="1:15" ht="15" customHeight="1" x14ac:dyDescent="0.2">
      <c r="A241" s="179" t="s">
        <v>2869</v>
      </c>
      <c r="B241" s="211">
        <v>8</v>
      </c>
      <c r="C241" s="211" t="s">
        <v>2256</v>
      </c>
      <c r="D241" s="212"/>
      <c r="E241" s="212"/>
      <c r="F241" s="212"/>
      <c r="G241" s="212"/>
      <c r="H241" s="242"/>
      <c r="I241" s="242"/>
      <c r="J241" s="242"/>
      <c r="K241" s="248" t="s">
        <v>2870</v>
      </c>
      <c r="L241" s="248"/>
      <c r="M241" s="212"/>
      <c r="N241" s="213" t="s">
        <v>2871</v>
      </c>
      <c r="O241" s="234"/>
    </row>
    <row r="242" spans="1:15" s="185" customFormat="1" ht="15" customHeight="1" x14ac:dyDescent="0.2">
      <c r="A242" s="185" t="s">
        <v>2872</v>
      </c>
      <c r="B242" s="208">
        <v>8</v>
      </c>
      <c r="C242" s="208" t="s">
        <v>2236</v>
      </c>
      <c r="D242" s="209"/>
      <c r="E242" s="209"/>
      <c r="F242" s="209"/>
      <c r="G242" s="209"/>
      <c r="H242" s="241"/>
      <c r="I242" s="241"/>
      <c r="J242" s="241"/>
      <c r="K242" s="247" t="s">
        <v>2873</v>
      </c>
      <c r="L242" s="247"/>
      <c r="M242" s="209"/>
      <c r="N242" s="210" t="s">
        <v>2874</v>
      </c>
      <c r="O242" s="232"/>
    </row>
    <row r="243" spans="1:15" ht="15" customHeight="1" x14ac:dyDescent="0.2">
      <c r="A243" s="179" t="s">
        <v>2875</v>
      </c>
      <c r="B243" s="211">
        <v>9</v>
      </c>
      <c r="C243" s="211" t="s">
        <v>2256</v>
      </c>
      <c r="D243" s="212"/>
      <c r="E243" s="212"/>
      <c r="F243" s="212"/>
      <c r="G243" s="212"/>
      <c r="H243" s="242"/>
      <c r="I243" s="242"/>
      <c r="J243" s="242"/>
      <c r="K243" s="248"/>
      <c r="L243" s="248" t="s">
        <v>2876</v>
      </c>
      <c r="M243" s="212"/>
      <c r="N243" s="213" t="s">
        <v>2877</v>
      </c>
      <c r="O243" s="234"/>
    </row>
    <row r="244" spans="1:15" ht="15" customHeight="1" x14ac:dyDescent="0.2">
      <c r="A244" s="179" t="s">
        <v>2878</v>
      </c>
      <c r="B244" s="211">
        <v>9</v>
      </c>
      <c r="C244" s="211" t="s">
        <v>2256</v>
      </c>
      <c r="D244" s="212"/>
      <c r="E244" s="212"/>
      <c r="F244" s="212"/>
      <c r="G244" s="212"/>
      <c r="H244" s="242"/>
      <c r="I244" s="242"/>
      <c r="J244" s="242"/>
      <c r="K244" s="248"/>
      <c r="L244" s="248" t="s">
        <v>2879</v>
      </c>
      <c r="M244" s="212"/>
      <c r="N244" s="213" t="s">
        <v>2880</v>
      </c>
      <c r="O244" s="234"/>
    </row>
    <row r="245" spans="1:15" ht="15" customHeight="1" x14ac:dyDescent="0.2">
      <c r="A245" s="179" t="s">
        <v>2881</v>
      </c>
      <c r="B245" s="211">
        <v>9</v>
      </c>
      <c r="C245" s="211" t="s">
        <v>2256</v>
      </c>
      <c r="D245" s="212"/>
      <c r="E245" s="212"/>
      <c r="F245" s="212"/>
      <c r="G245" s="212"/>
      <c r="H245" s="242"/>
      <c r="I245" s="242"/>
      <c r="J245" s="242"/>
      <c r="K245" s="248"/>
      <c r="L245" s="248" t="s">
        <v>2882</v>
      </c>
      <c r="M245" s="212"/>
      <c r="N245" s="213" t="s">
        <v>2883</v>
      </c>
      <c r="O245" s="234"/>
    </row>
    <row r="246" spans="1:15" ht="15" customHeight="1" x14ac:dyDescent="0.2">
      <c r="A246" s="179" t="s">
        <v>2884</v>
      </c>
      <c r="B246" s="211">
        <v>9</v>
      </c>
      <c r="C246" s="211" t="s">
        <v>2256</v>
      </c>
      <c r="D246" s="212"/>
      <c r="E246" s="212"/>
      <c r="F246" s="212"/>
      <c r="G246" s="212"/>
      <c r="H246" s="242"/>
      <c r="I246" s="242"/>
      <c r="J246" s="242"/>
      <c r="K246" s="248"/>
      <c r="L246" s="248" t="s">
        <v>2885</v>
      </c>
      <c r="M246" s="212"/>
      <c r="N246" s="213" t="s">
        <v>2886</v>
      </c>
      <c r="O246" s="234"/>
    </row>
    <row r="247" spans="1:15" ht="15" customHeight="1" x14ac:dyDescent="0.2">
      <c r="A247" s="179" t="s">
        <v>2887</v>
      </c>
      <c r="B247" s="211">
        <v>9</v>
      </c>
      <c r="C247" s="211" t="s">
        <v>2256</v>
      </c>
      <c r="D247" s="212"/>
      <c r="E247" s="212"/>
      <c r="F247" s="212"/>
      <c r="G247" s="212"/>
      <c r="H247" s="242"/>
      <c r="I247" s="242"/>
      <c r="J247" s="242"/>
      <c r="K247" s="248"/>
      <c r="L247" s="248" t="s">
        <v>2888</v>
      </c>
      <c r="M247" s="212"/>
      <c r="N247" s="213" t="s">
        <v>2889</v>
      </c>
      <c r="O247" s="234"/>
    </row>
    <row r="248" spans="1:15" s="185" customFormat="1" ht="15" customHeight="1" x14ac:dyDescent="0.2">
      <c r="A248" s="185" t="s">
        <v>2890</v>
      </c>
      <c r="B248" s="208">
        <v>8</v>
      </c>
      <c r="C248" s="208" t="s">
        <v>2236</v>
      </c>
      <c r="D248" s="209"/>
      <c r="E248" s="209"/>
      <c r="F248" s="209"/>
      <c r="G248" s="209"/>
      <c r="H248" s="241"/>
      <c r="I248" s="241"/>
      <c r="J248" s="241"/>
      <c r="K248" s="247" t="s">
        <v>2891</v>
      </c>
      <c r="L248" s="247"/>
      <c r="M248" s="209"/>
      <c r="N248" s="210" t="s">
        <v>2892</v>
      </c>
      <c r="O248" s="232"/>
    </row>
    <row r="249" spans="1:15" s="185" customFormat="1" ht="15" customHeight="1" x14ac:dyDescent="0.2">
      <c r="A249" s="185" t="s">
        <v>2893</v>
      </c>
      <c r="B249" s="208">
        <v>9</v>
      </c>
      <c r="C249" s="208" t="s">
        <v>2236</v>
      </c>
      <c r="D249" s="209"/>
      <c r="E249" s="209"/>
      <c r="F249" s="209"/>
      <c r="G249" s="209"/>
      <c r="H249" s="241"/>
      <c r="I249" s="241"/>
      <c r="J249" s="241"/>
      <c r="K249" s="247"/>
      <c r="L249" s="247" t="s">
        <v>2894</v>
      </c>
      <c r="M249" s="209"/>
      <c r="N249" s="210" t="s">
        <v>2895</v>
      </c>
      <c r="O249" s="232"/>
    </row>
    <row r="250" spans="1:15" ht="15" customHeight="1" x14ac:dyDescent="0.2">
      <c r="A250" s="179" t="s">
        <v>2896</v>
      </c>
      <c r="B250" s="211">
        <v>10</v>
      </c>
      <c r="C250" s="211" t="s">
        <v>2256</v>
      </c>
      <c r="D250" s="212"/>
      <c r="E250" s="212"/>
      <c r="F250" s="179"/>
      <c r="G250" s="179"/>
      <c r="H250" s="249"/>
      <c r="I250" s="249"/>
      <c r="J250" s="249"/>
      <c r="K250" s="250"/>
      <c r="L250" s="250"/>
      <c r="M250" s="179" t="s">
        <v>2897</v>
      </c>
      <c r="N250" s="213" t="s">
        <v>2898</v>
      </c>
      <c r="O250" s="234"/>
    </row>
    <row r="251" spans="1:15" ht="15" customHeight="1" x14ac:dyDescent="0.2">
      <c r="A251" s="179" t="s">
        <v>2899</v>
      </c>
      <c r="B251" s="211">
        <v>10</v>
      </c>
      <c r="C251" s="211" t="s">
        <v>2256</v>
      </c>
      <c r="D251" s="212"/>
      <c r="E251" s="212"/>
      <c r="F251" s="179"/>
      <c r="G251" s="179"/>
      <c r="H251" s="249"/>
      <c r="I251" s="249"/>
      <c r="J251" s="249"/>
      <c r="K251" s="250"/>
      <c r="L251" s="250"/>
      <c r="M251" s="179" t="s">
        <v>2900</v>
      </c>
      <c r="N251" s="213" t="s">
        <v>2901</v>
      </c>
      <c r="O251" s="234"/>
    </row>
    <row r="252" spans="1:15" ht="15" customHeight="1" x14ac:dyDescent="0.2">
      <c r="A252" s="179" t="s">
        <v>2902</v>
      </c>
      <c r="B252" s="211">
        <v>9</v>
      </c>
      <c r="C252" s="211" t="s">
        <v>2256</v>
      </c>
      <c r="D252" s="212"/>
      <c r="E252" s="212"/>
      <c r="F252" s="212"/>
      <c r="G252" s="212"/>
      <c r="H252" s="242"/>
      <c r="I252" s="242"/>
      <c r="J252" s="242"/>
      <c r="K252" s="248"/>
      <c r="L252" s="248" t="s">
        <v>2903</v>
      </c>
      <c r="M252" s="212"/>
      <c r="N252" s="213" t="s">
        <v>2904</v>
      </c>
      <c r="O252" s="234"/>
    </row>
    <row r="253" spans="1:15" ht="15" customHeight="1" x14ac:dyDescent="0.2">
      <c r="A253" s="179" t="s">
        <v>2905</v>
      </c>
      <c r="B253" s="211">
        <v>8</v>
      </c>
      <c r="C253" s="211" t="s">
        <v>2256</v>
      </c>
      <c r="D253" s="212"/>
      <c r="E253" s="212"/>
      <c r="F253" s="212"/>
      <c r="G253" s="212"/>
      <c r="H253" s="242"/>
      <c r="I253" s="242"/>
      <c r="J253" s="242"/>
      <c r="K253" s="248" t="s">
        <v>2906</v>
      </c>
      <c r="L253" s="248"/>
      <c r="M253" s="212"/>
      <c r="N253" s="213" t="s">
        <v>2907</v>
      </c>
      <c r="O253" s="234"/>
    </row>
    <row r="254" spans="1:15" ht="15" customHeight="1" x14ac:dyDescent="0.2">
      <c r="A254" s="179" t="s">
        <v>2908</v>
      </c>
      <c r="B254" s="211">
        <v>8</v>
      </c>
      <c r="C254" s="211" t="s">
        <v>2256</v>
      </c>
      <c r="D254" s="212"/>
      <c r="E254" s="212"/>
      <c r="F254" s="212"/>
      <c r="G254" s="212"/>
      <c r="H254" s="242"/>
      <c r="I254" s="242"/>
      <c r="J254" s="242"/>
      <c r="K254" s="248" t="s">
        <v>2909</v>
      </c>
      <c r="L254" s="248"/>
      <c r="M254" s="212"/>
      <c r="N254" s="213" t="s">
        <v>2910</v>
      </c>
      <c r="O254" s="234"/>
    </row>
    <row r="255" spans="1:15" s="185" customFormat="1" ht="15" customHeight="1" x14ac:dyDescent="0.2">
      <c r="A255" s="204" t="s">
        <v>2911</v>
      </c>
      <c r="B255" s="205">
        <v>5</v>
      </c>
      <c r="C255" s="205" t="s">
        <v>2236</v>
      </c>
      <c r="D255" s="206"/>
      <c r="E255" s="206"/>
      <c r="F255" s="251"/>
      <c r="G255" s="251"/>
      <c r="H255" s="252" t="s">
        <v>2912</v>
      </c>
      <c r="I255" s="252"/>
      <c r="J255" s="252"/>
      <c r="K255" s="252"/>
      <c r="L255" s="252"/>
      <c r="M255" s="206"/>
      <c r="N255" s="253" t="s">
        <v>2913</v>
      </c>
      <c r="O255" s="254"/>
    </row>
    <row r="256" spans="1:15" ht="15" customHeight="1" x14ac:dyDescent="0.2">
      <c r="A256" s="179" t="s">
        <v>2914</v>
      </c>
      <c r="B256" s="211">
        <v>6</v>
      </c>
      <c r="C256" s="211" t="s">
        <v>2256</v>
      </c>
      <c r="D256" s="212"/>
      <c r="E256" s="212"/>
      <c r="F256" s="212"/>
      <c r="G256" s="212"/>
      <c r="H256" s="242"/>
      <c r="I256" s="212" t="s">
        <v>2915</v>
      </c>
      <c r="J256" s="255"/>
      <c r="K256" s="212"/>
      <c r="L256" s="248"/>
      <c r="M256" s="212"/>
      <c r="N256" s="213" t="s">
        <v>2916</v>
      </c>
      <c r="O256" s="234"/>
    </row>
    <row r="257" spans="1:15" ht="15" customHeight="1" x14ac:dyDescent="0.2">
      <c r="A257" s="179" t="s">
        <v>2917</v>
      </c>
      <c r="B257" s="211">
        <v>6</v>
      </c>
      <c r="C257" s="211" t="s">
        <v>2256</v>
      </c>
      <c r="D257" s="212"/>
      <c r="E257" s="212"/>
      <c r="F257" s="212"/>
      <c r="G257" s="212"/>
      <c r="H257" s="242"/>
      <c r="I257" s="212" t="s">
        <v>2810</v>
      </c>
      <c r="J257" s="255"/>
      <c r="K257" s="212"/>
      <c r="L257" s="248"/>
      <c r="M257" s="212"/>
      <c r="N257" s="213" t="s">
        <v>2918</v>
      </c>
      <c r="O257" s="234"/>
    </row>
    <row r="258" spans="1:15" ht="15" customHeight="1" x14ac:dyDescent="0.2">
      <c r="A258" s="179" t="s">
        <v>2919</v>
      </c>
      <c r="B258" s="211">
        <v>6</v>
      </c>
      <c r="C258" s="211" t="s">
        <v>2256</v>
      </c>
      <c r="D258" s="212"/>
      <c r="E258" s="212"/>
      <c r="F258" s="212"/>
      <c r="G258" s="212"/>
      <c r="H258" s="242"/>
      <c r="I258" s="212" t="s">
        <v>2920</v>
      </c>
      <c r="J258" s="255"/>
      <c r="K258" s="212"/>
      <c r="L258" s="212"/>
      <c r="M258" s="212"/>
      <c r="N258" s="213" t="s">
        <v>2921</v>
      </c>
      <c r="O258" s="234"/>
    </row>
    <row r="259" spans="1:15" s="185" customFormat="1" ht="15" customHeight="1" x14ac:dyDescent="0.2">
      <c r="A259" s="204" t="s">
        <v>2922</v>
      </c>
      <c r="B259" s="205">
        <v>5</v>
      </c>
      <c r="C259" s="205" t="s">
        <v>2236</v>
      </c>
      <c r="D259" s="206"/>
      <c r="E259" s="206"/>
      <c r="F259" s="252"/>
      <c r="G259" s="252"/>
      <c r="H259" s="252" t="s">
        <v>2923</v>
      </c>
      <c r="I259" s="252"/>
      <c r="J259" s="252"/>
      <c r="K259" s="252"/>
      <c r="L259" s="252"/>
      <c r="M259" s="206"/>
      <c r="N259" s="253" t="s">
        <v>2924</v>
      </c>
      <c r="O259" s="254"/>
    </row>
    <row r="260" spans="1:15" ht="15" customHeight="1" x14ac:dyDescent="0.2">
      <c r="A260" s="179" t="s">
        <v>2925</v>
      </c>
      <c r="B260" s="211">
        <v>6</v>
      </c>
      <c r="C260" s="211" t="s">
        <v>2256</v>
      </c>
      <c r="D260" s="212"/>
      <c r="E260" s="212"/>
      <c r="F260" s="212"/>
      <c r="G260" s="212"/>
      <c r="H260" s="256"/>
      <c r="I260" s="257" t="s">
        <v>2926</v>
      </c>
      <c r="J260" s="258"/>
      <c r="K260" s="259"/>
      <c r="L260" s="256"/>
      <c r="M260" s="212"/>
      <c r="N260" s="213" t="s">
        <v>2927</v>
      </c>
      <c r="O260" s="234"/>
    </row>
    <row r="261" spans="1:15" ht="15" customHeight="1" x14ac:dyDescent="0.2">
      <c r="A261" s="179" t="s">
        <v>2928</v>
      </c>
      <c r="B261" s="211">
        <v>6</v>
      </c>
      <c r="C261" s="211" t="s">
        <v>2256</v>
      </c>
      <c r="D261" s="212"/>
      <c r="E261" s="212"/>
      <c r="F261" s="212"/>
      <c r="G261" s="212"/>
      <c r="H261" s="256"/>
      <c r="I261" s="257" t="s">
        <v>2929</v>
      </c>
      <c r="J261" s="258"/>
      <c r="K261" s="259"/>
      <c r="L261" s="256"/>
      <c r="M261" s="212"/>
      <c r="N261" s="213" t="s">
        <v>2930</v>
      </c>
      <c r="O261" s="234"/>
    </row>
    <row r="262" spans="1:15" s="185" customFormat="1" ht="15" customHeight="1" x14ac:dyDescent="0.2">
      <c r="A262" s="200" t="s">
        <v>2931</v>
      </c>
      <c r="B262" s="201">
        <v>4</v>
      </c>
      <c r="C262" s="201" t="s">
        <v>2236</v>
      </c>
      <c r="D262" s="202"/>
      <c r="E262" s="202"/>
      <c r="F262" s="260"/>
      <c r="G262" s="260" t="s">
        <v>2932</v>
      </c>
      <c r="H262" s="260"/>
      <c r="I262" s="260"/>
      <c r="J262" s="260"/>
      <c r="K262" s="260"/>
      <c r="L262" s="202"/>
      <c r="M262" s="202"/>
      <c r="N262" s="261" t="s">
        <v>2933</v>
      </c>
      <c r="O262" s="262"/>
    </row>
    <row r="263" spans="1:15" s="185" customFormat="1" ht="15" customHeight="1" x14ac:dyDescent="0.2">
      <c r="A263" s="204" t="s">
        <v>2934</v>
      </c>
      <c r="B263" s="205">
        <v>5</v>
      </c>
      <c r="C263" s="205" t="s">
        <v>2236</v>
      </c>
      <c r="D263" s="206"/>
      <c r="E263" s="206"/>
      <c r="F263" s="251"/>
      <c r="G263" s="251"/>
      <c r="H263" s="252" t="s">
        <v>2935</v>
      </c>
      <c r="I263" s="252"/>
      <c r="J263" s="252"/>
      <c r="K263" s="252"/>
      <c r="L263" s="206"/>
      <c r="M263" s="206"/>
      <c r="N263" s="253" t="s">
        <v>2936</v>
      </c>
      <c r="O263" s="254"/>
    </row>
    <row r="264" spans="1:15" ht="15" customHeight="1" x14ac:dyDescent="0.2">
      <c r="A264" s="179" t="s">
        <v>2937</v>
      </c>
      <c r="B264" s="211">
        <v>6</v>
      </c>
      <c r="C264" s="211" t="s">
        <v>2256</v>
      </c>
      <c r="D264" s="212"/>
      <c r="E264" s="212"/>
      <c r="F264" s="212"/>
      <c r="G264" s="212"/>
      <c r="H264" s="256"/>
      <c r="I264" s="257" t="s">
        <v>2938</v>
      </c>
      <c r="J264" s="258"/>
      <c r="K264" s="259"/>
      <c r="L264" s="212"/>
      <c r="M264" s="212"/>
      <c r="N264" s="213" t="s">
        <v>2939</v>
      </c>
      <c r="O264" s="234"/>
    </row>
    <row r="265" spans="1:15" ht="15" customHeight="1" x14ac:dyDescent="0.2">
      <c r="A265" s="179" t="s">
        <v>2940</v>
      </c>
      <c r="B265" s="211">
        <v>6</v>
      </c>
      <c r="C265" s="211" t="s">
        <v>2256</v>
      </c>
      <c r="D265" s="212"/>
      <c r="E265" s="212"/>
      <c r="F265" s="212"/>
      <c r="G265" s="212"/>
      <c r="H265" s="256"/>
      <c r="I265" s="257" t="s">
        <v>2941</v>
      </c>
      <c r="J265" s="258"/>
      <c r="K265" s="259"/>
      <c r="L265" s="212"/>
      <c r="M265" s="212"/>
      <c r="N265" s="213" t="s">
        <v>2942</v>
      </c>
      <c r="O265" s="234"/>
    </row>
    <row r="266" spans="1:15" ht="15" customHeight="1" x14ac:dyDescent="0.2">
      <c r="A266" s="179" t="s">
        <v>2943</v>
      </c>
      <c r="B266" s="211">
        <v>6</v>
      </c>
      <c r="C266" s="211" t="s">
        <v>2256</v>
      </c>
      <c r="D266" s="212"/>
      <c r="E266" s="212"/>
      <c r="F266" s="212"/>
      <c r="G266" s="212"/>
      <c r="H266" s="256"/>
      <c r="I266" s="257" t="s">
        <v>2944</v>
      </c>
      <c r="J266" s="258"/>
      <c r="K266" s="259"/>
      <c r="L266" s="212"/>
      <c r="M266" s="212"/>
      <c r="N266" s="213" t="s">
        <v>2945</v>
      </c>
      <c r="O266" s="234"/>
    </row>
    <row r="267" spans="1:15" ht="15" customHeight="1" x14ac:dyDescent="0.2">
      <c r="A267" s="179" t="s">
        <v>2946</v>
      </c>
      <c r="B267" s="211">
        <v>6</v>
      </c>
      <c r="C267" s="211" t="s">
        <v>2256</v>
      </c>
      <c r="D267" s="212"/>
      <c r="E267" s="212"/>
      <c r="F267" s="212"/>
      <c r="G267" s="212"/>
      <c r="H267" s="256"/>
      <c r="I267" s="257" t="s">
        <v>2947</v>
      </c>
      <c r="J267" s="258"/>
      <c r="K267" s="259"/>
      <c r="L267" s="212"/>
      <c r="M267" s="212"/>
      <c r="N267" s="213" t="s">
        <v>2948</v>
      </c>
      <c r="O267" s="234"/>
    </row>
    <row r="268" spans="1:15" ht="15" customHeight="1" x14ac:dyDescent="0.2">
      <c r="A268" s="179" t="s">
        <v>2949</v>
      </c>
      <c r="B268" s="211">
        <v>6</v>
      </c>
      <c r="C268" s="211" t="s">
        <v>2256</v>
      </c>
      <c r="D268" s="212"/>
      <c r="E268" s="212"/>
      <c r="F268" s="212"/>
      <c r="G268" s="212"/>
      <c r="H268" s="256"/>
      <c r="I268" s="257" t="s">
        <v>2950</v>
      </c>
      <c r="J268" s="258"/>
      <c r="K268" s="259"/>
      <c r="L268" s="212"/>
      <c r="M268" s="212"/>
      <c r="N268" s="213" t="s">
        <v>2951</v>
      </c>
      <c r="O268" s="234"/>
    </row>
    <row r="269" spans="1:15" s="185" customFormat="1" ht="15" customHeight="1" x14ac:dyDescent="0.2">
      <c r="A269" s="204" t="s">
        <v>2952</v>
      </c>
      <c r="B269" s="205">
        <v>5</v>
      </c>
      <c r="C269" s="205" t="s">
        <v>2236</v>
      </c>
      <c r="D269" s="206"/>
      <c r="E269" s="206"/>
      <c r="F269" s="251"/>
      <c r="G269" s="251"/>
      <c r="H269" s="252" t="s">
        <v>2953</v>
      </c>
      <c r="I269" s="263"/>
      <c r="J269" s="252"/>
      <c r="K269" s="252"/>
      <c r="L269" s="206"/>
      <c r="M269" s="206"/>
      <c r="N269" s="253" t="s">
        <v>2954</v>
      </c>
      <c r="O269" s="254"/>
    </row>
    <row r="270" spans="1:15" ht="15" customHeight="1" x14ac:dyDescent="0.2">
      <c r="A270" s="179" t="s">
        <v>2955</v>
      </c>
      <c r="B270" s="211">
        <v>6</v>
      </c>
      <c r="C270" s="211" t="s">
        <v>2256</v>
      </c>
      <c r="D270" s="212"/>
      <c r="E270" s="212"/>
      <c r="F270" s="212"/>
      <c r="G270" s="212"/>
      <c r="H270" s="256"/>
      <c r="I270" s="257" t="s">
        <v>2956</v>
      </c>
      <c r="J270" s="258"/>
      <c r="K270" s="259"/>
      <c r="L270" s="212"/>
      <c r="M270" s="212"/>
      <c r="N270" s="213" t="s">
        <v>2957</v>
      </c>
      <c r="O270" s="234"/>
    </row>
    <row r="271" spans="1:15" ht="15" customHeight="1" x14ac:dyDescent="0.2">
      <c r="A271" s="179" t="s">
        <v>2958</v>
      </c>
      <c r="B271" s="211">
        <v>6</v>
      </c>
      <c r="C271" s="211" t="s">
        <v>2256</v>
      </c>
      <c r="D271" s="212"/>
      <c r="E271" s="212"/>
      <c r="F271" s="212"/>
      <c r="G271" s="212"/>
      <c r="H271" s="256"/>
      <c r="I271" s="257" t="s">
        <v>2959</v>
      </c>
      <c r="J271" s="258"/>
      <c r="K271" s="259"/>
      <c r="L271" s="212"/>
      <c r="M271" s="212"/>
      <c r="N271" s="213" t="s">
        <v>2960</v>
      </c>
      <c r="O271" s="234"/>
    </row>
    <row r="272" spans="1:15" ht="15" customHeight="1" x14ac:dyDescent="0.2">
      <c r="A272" s="179" t="s">
        <v>2961</v>
      </c>
      <c r="B272" s="211">
        <v>6</v>
      </c>
      <c r="C272" s="211" t="s">
        <v>2256</v>
      </c>
      <c r="D272" s="212"/>
      <c r="E272" s="212"/>
      <c r="F272" s="212"/>
      <c r="G272" s="212"/>
      <c r="H272" s="256"/>
      <c r="I272" s="257" t="s">
        <v>2962</v>
      </c>
      <c r="J272" s="258"/>
      <c r="K272" s="259"/>
      <c r="L272" s="212"/>
      <c r="M272" s="212"/>
      <c r="N272" s="213" t="s">
        <v>2963</v>
      </c>
      <c r="O272" s="234"/>
    </row>
    <row r="273" spans="1:19" ht="15" customHeight="1" x14ac:dyDescent="0.2">
      <c r="A273" s="179" t="s">
        <v>2964</v>
      </c>
      <c r="B273" s="211">
        <v>6</v>
      </c>
      <c r="C273" s="211" t="s">
        <v>2256</v>
      </c>
      <c r="D273" s="212"/>
      <c r="E273" s="212"/>
      <c r="F273" s="212"/>
      <c r="G273" s="212"/>
      <c r="H273" s="256"/>
      <c r="I273" s="257" t="s">
        <v>2965</v>
      </c>
      <c r="J273" s="258"/>
      <c r="K273" s="259"/>
      <c r="L273" s="212"/>
      <c r="M273" s="212"/>
      <c r="N273" s="213" t="s">
        <v>2966</v>
      </c>
      <c r="O273" s="234"/>
    </row>
    <row r="274" spans="1:19" ht="15" customHeight="1" x14ac:dyDescent="0.2">
      <c r="A274" s="179" t="s">
        <v>2967</v>
      </c>
      <c r="B274" s="211">
        <v>6</v>
      </c>
      <c r="C274" s="211" t="s">
        <v>2256</v>
      </c>
      <c r="D274" s="212"/>
      <c r="E274" s="212"/>
      <c r="F274" s="212"/>
      <c r="G274" s="212"/>
      <c r="H274" s="256"/>
      <c r="I274" s="257" t="s">
        <v>2968</v>
      </c>
      <c r="J274" s="258"/>
      <c r="K274" s="259"/>
      <c r="L274" s="212"/>
      <c r="M274" s="212"/>
      <c r="N274" s="213" t="s">
        <v>2969</v>
      </c>
      <c r="O274" s="234"/>
    </row>
    <row r="275" spans="1:19" ht="15" customHeight="1" x14ac:dyDescent="0.2">
      <c r="A275" s="179" t="s">
        <v>2970</v>
      </c>
      <c r="B275" s="211">
        <v>6</v>
      </c>
      <c r="C275" s="211" t="s">
        <v>2256</v>
      </c>
      <c r="D275" s="212"/>
      <c r="E275" s="212"/>
      <c r="F275" s="212"/>
      <c r="G275" s="212"/>
      <c r="H275" s="256"/>
      <c r="I275" s="257" t="s">
        <v>2300</v>
      </c>
      <c r="J275" s="258"/>
      <c r="K275" s="259"/>
      <c r="L275" s="212"/>
      <c r="M275" s="212"/>
      <c r="N275" s="213" t="s">
        <v>2971</v>
      </c>
      <c r="O275" s="234"/>
    </row>
    <row r="276" spans="1:19" ht="15" customHeight="1" x14ac:dyDescent="0.2">
      <c r="A276" s="264" t="s">
        <v>2972</v>
      </c>
      <c r="B276" s="265">
        <v>5</v>
      </c>
      <c r="C276" s="265" t="s">
        <v>2256</v>
      </c>
      <c r="D276" s="266"/>
      <c r="E276" s="266"/>
      <c r="F276" s="266"/>
      <c r="G276" s="266"/>
      <c r="H276" s="267" t="s">
        <v>2973</v>
      </c>
      <c r="I276" s="268"/>
      <c r="J276" s="269"/>
      <c r="K276" s="270"/>
      <c r="L276" s="266"/>
      <c r="M276" s="266"/>
      <c r="N276" s="271" t="s">
        <v>2974</v>
      </c>
      <c r="O276" s="272"/>
    </row>
    <row r="277" spans="1:19" s="199" customFormat="1" ht="15" customHeight="1" x14ac:dyDescent="0.2">
      <c r="A277" s="193" t="s">
        <v>2975</v>
      </c>
      <c r="B277" s="194">
        <v>3</v>
      </c>
      <c r="C277" s="194" t="s">
        <v>2236</v>
      </c>
      <c r="D277" s="195"/>
      <c r="E277" s="197"/>
      <c r="F277" s="197" t="s">
        <v>2976</v>
      </c>
      <c r="G277" s="197"/>
      <c r="H277" s="197"/>
      <c r="I277" s="197"/>
      <c r="J277" s="197"/>
      <c r="K277" s="197"/>
      <c r="L277" s="197"/>
      <c r="M277" s="197"/>
      <c r="N277" s="273" t="s">
        <v>2977</v>
      </c>
      <c r="O277" s="273"/>
    </row>
    <row r="278" spans="1:19" s="199" customFormat="1" ht="15" customHeight="1" x14ac:dyDescent="0.2">
      <c r="A278" s="200" t="s">
        <v>2978</v>
      </c>
      <c r="B278" s="201">
        <v>4</v>
      </c>
      <c r="C278" s="201" t="s">
        <v>2236</v>
      </c>
      <c r="D278" s="274"/>
      <c r="E278" s="274"/>
      <c r="F278" s="274"/>
      <c r="G278" s="275" t="s">
        <v>2979</v>
      </c>
      <c r="H278" s="275"/>
      <c r="I278" s="275"/>
      <c r="J278" s="275"/>
      <c r="K278" s="275"/>
      <c r="L278" s="274"/>
      <c r="M278" s="274"/>
      <c r="N278" s="276" t="s">
        <v>2980</v>
      </c>
      <c r="O278" s="276"/>
    </row>
    <row r="279" spans="1:19" s="199" customFormat="1" ht="15" customHeight="1" x14ac:dyDescent="0.2">
      <c r="A279" s="204" t="s">
        <v>2981</v>
      </c>
      <c r="B279" s="205">
        <v>5</v>
      </c>
      <c r="C279" s="205" t="s">
        <v>2236</v>
      </c>
      <c r="D279" s="277"/>
      <c r="E279" s="277"/>
      <c r="F279" s="277"/>
      <c r="G279" s="278"/>
      <c r="H279" s="278" t="s">
        <v>2982</v>
      </c>
      <c r="I279" s="279"/>
      <c r="J279" s="278"/>
      <c r="K279" s="278"/>
      <c r="L279" s="277"/>
      <c r="M279" s="277"/>
      <c r="N279" s="280" t="s">
        <v>2983</v>
      </c>
      <c r="O279" s="280"/>
    </row>
    <row r="280" spans="1:19" s="219" customFormat="1" ht="15" customHeight="1" x14ac:dyDescent="0.2">
      <c r="A280" s="179" t="s">
        <v>2984</v>
      </c>
      <c r="B280" s="211">
        <v>6</v>
      </c>
      <c r="C280" s="211" t="s">
        <v>2256</v>
      </c>
      <c r="D280" s="215"/>
      <c r="E280" s="215"/>
      <c r="F280" s="215"/>
      <c r="G280" s="281"/>
      <c r="H280" s="281"/>
      <c r="I280" s="219" t="s">
        <v>2985</v>
      </c>
      <c r="J280" s="282"/>
      <c r="K280" s="282"/>
      <c r="L280" s="215"/>
      <c r="M280" s="215"/>
      <c r="N280" s="283" t="s">
        <v>2986</v>
      </c>
      <c r="O280" s="283"/>
    </row>
    <row r="281" spans="1:19" s="219" customFormat="1" ht="15" customHeight="1" x14ac:dyDescent="0.2">
      <c r="A281" s="284" t="s">
        <v>2987</v>
      </c>
      <c r="B281" s="285">
        <v>6</v>
      </c>
      <c r="C281" s="285" t="s">
        <v>2256</v>
      </c>
      <c r="D281" s="286"/>
      <c r="E281" s="287"/>
      <c r="F281" s="287"/>
      <c r="I281" s="215" t="s">
        <v>2988</v>
      </c>
      <c r="J281" s="215"/>
      <c r="K281" s="215"/>
      <c r="L281" s="215"/>
      <c r="M281" s="215"/>
      <c r="N281" s="283" t="s">
        <v>2989</v>
      </c>
      <c r="O281" s="283" t="s">
        <v>2990</v>
      </c>
      <c r="P281" s="288"/>
      <c r="Q281" s="220"/>
      <c r="R281" s="289"/>
      <c r="S281" s="290"/>
    </row>
    <row r="282" spans="1:19" s="199" customFormat="1" ht="15" customHeight="1" x14ac:dyDescent="0.2">
      <c r="A282" s="204" t="s">
        <v>2991</v>
      </c>
      <c r="B282" s="205">
        <v>5</v>
      </c>
      <c r="C282" s="205" t="s">
        <v>2236</v>
      </c>
      <c r="D282" s="277"/>
      <c r="E282" s="277"/>
      <c r="F282" s="277"/>
      <c r="G282" s="278"/>
      <c r="H282" s="278" t="s">
        <v>2992</v>
      </c>
      <c r="I282" s="279"/>
      <c r="J282" s="278"/>
      <c r="K282" s="278"/>
      <c r="L282" s="277"/>
      <c r="M282" s="277"/>
      <c r="N282" s="280" t="s">
        <v>2993</v>
      </c>
      <c r="O282" s="280"/>
    </row>
    <row r="283" spans="1:19" s="219" customFormat="1" ht="15" customHeight="1" x14ac:dyDescent="0.2">
      <c r="A283" s="179" t="s">
        <v>2994</v>
      </c>
      <c r="B283" s="211">
        <v>6</v>
      </c>
      <c r="C283" s="211" t="s">
        <v>2256</v>
      </c>
      <c r="D283" s="215"/>
      <c r="E283" s="215"/>
      <c r="F283" s="215"/>
      <c r="G283" s="281"/>
      <c r="H283" s="281"/>
      <c r="I283" s="219" t="s">
        <v>2995</v>
      </c>
      <c r="J283" s="281"/>
      <c r="K283" s="281"/>
      <c r="L283" s="215"/>
      <c r="M283" s="215"/>
      <c r="N283" s="283" t="s">
        <v>2996</v>
      </c>
      <c r="O283" s="283" t="s">
        <v>2997</v>
      </c>
    </row>
    <row r="284" spans="1:19" s="199" customFormat="1" ht="15" customHeight="1" x14ac:dyDescent="0.2">
      <c r="A284" s="200" t="s">
        <v>2998</v>
      </c>
      <c r="B284" s="201">
        <v>4</v>
      </c>
      <c r="C284" s="201" t="s">
        <v>2236</v>
      </c>
      <c r="D284" s="274"/>
      <c r="E284" s="274"/>
      <c r="F284" s="274"/>
      <c r="G284" s="275" t="s">
        <v>2999</v>
      </c>
      <c r="H284" s="275"/>
      <c r="I284" s="275"/>
      <c r="J284" s="275"/>
      <c r="K284" s="275"/>
      <c r="L284" s="274"/>
      <c r="M284" s="274"/>
      <c r="N284" s="276" t="s">
        <v>3000</v>
      </c>
      <c r="O284" s="276"/>
    </row>
    <row r="285" spans="1:19" s="199" customFormat="1" ht="15" customHeight="1" x14ac:dyDescent="0.2">
      <c r="A285" s="204" t="s">
        <v>3001</v>
      </c>
      <c r="B285" s="205">
        <v>5</v>
      </c>
      <c r="C285" s="205" t="s">
        <v>2236</v>
      </c>
      <c r="D285" s="277"/>
      <c r="E285" s="277"/>
      <c r="F285" s="277"/>
      <c r="G285" s="278"/>
      <c r="H285" s="291" t="s">
        <v>3002</v>
      </c>
      <c r="I285" s="279"/>
      <c r="J285" s="291"/>
      <c r="K285" s="278"/>
      <c r="L285" s="277"/>
      <c r="M285" s="277"/>
      <c r="N285" s="280" t="s">
        <v>3003</v>
      </c>
      <c r="O285" s="280"/>
    </row>
    <row r="286" spans="1:19" s="199" customFormat="1" ht="15" customHeight="1" x14ac:dyDescent="0.2">
      <c r="A286" s="179" t="s">
        <v>3004</v>
      </c>
      <c r="B286" s="211">
        <v>6</v>
      </c>
      <c r="C286" s="211" t="s">
        <v>2256</v>
      </c>
      <c r="D286" s="292"/>
      <c r="E286" s="292"/>
      <c r="F286" s="292"/>
      <c r="G286" s="293"/>
      <c r="H286" s="294"/>
      <c r="I286" s="257" t="s">
        <v>3005</v>
      </c>
      <c r="J286" s="294"/>
      <c r="K286" s="293"/>
      <c r="L286" s="292"/>
      <c r="M286" s="292"/>
      <c r="N286" s="283" t="s">
        <v>3006</v>
      </c>
      <c r="O286" s="283" t="s">
        <v>3007</v>
      </c>
    </row>
    <row r="287" spans="1:19" s="199" customFormat="1" ht="15" customHeight="1" x14ac:dyDescent="0.2">
      <c r="A287" s="179" t="s">
        <v>3008</v>
      </c>
      <c r="B287" s="211">
        <v>6</v>
      </c>
      <c r="C287" s="211" t="s">
        <v>2256</v>
      </c>
      <c r="D287" s="292"/>
      <c r="E287" s="292"/>
      <c r="F287" s="292"/>
      <c r="G287" s="293"/>
      <c r="H287" s="294"/>
      <c r="I287" s="257" t="s">
        <v>3009</v>
      </c>
      <c r="J287" s="294"/>
      <c r="K287" s="293"/>
      <c r="L287" s="292"/>
      <c r="M287" s="292"/>
      <c r="N287" s="283" t="s">
        <v>3010</v>
      </c>
      <c r="O287" s="283" t="s">
        <v>2329</v>
      </c>
    </row>
    <row r="288" spans="1:19" s="199" customFormat="1" ht="15" customHeight="1" x14ac:dyDescent="0.2">
      <c r="A288" s="179" t="s">
        <v>3011</v>
      </c>
      <c r="B288" s="211">
        <v>6</v>
      </c>
      <c r="C288" s="211" t="s">
        <v>2256</v>
      </c>
      <c r="D288" s="292"/>
      <c r="E288" s="292"/>
      <c r="F288" s="292"/>
      <c r="G288" s="293"/>
      <c r="H288" s="294"/>
      <c r="I288" s="257" t="s">
        <v>3012</v>
      </c>
      <c r="J288" s="294"/>
      <c r="K288" s="293"/>
      <c r="L288" s="292"/>
      <c r="M288" s="292"/>
      <c r="N288" s="283" t="s">
        <v>3013</v>
      </c>
      <c r="O288" s="283" t="s">
        <v>3014</v>
      </c>
    </row>
    <row r="289" spans="1:15" s="199" customFormat="1" ht="15" customHeight="1" x14ac:dyDescent="0.2">
      <c r="A289" s="179" t="s">
        <v>3015</v>
      </c>
      <c r="B289" s="211">
        <v>6</v>
      </c>
      <c r="C289" s="211" t="s">
        <v>2256</v>
      </c>
      <c r="D289" s="292"/>
      <c r="E289" s="292"/>
      <c r="F289" s="292"/>
      <c r="G289" s="293"/>
      <c r="H289" s="294"/>
      <c r="I289" s="257" t="s">
        <v>3016</v>
      </c>
      <c r="J289" s="294"/>
      <c r="K289" s="293"/>
      <c r="L289" s="292"/>
      <c r="M289" s="292"/>
      <c r="N289" s="295"/>
      <c r="O289" s="283" t="s">
        <v>3017</v>
      </c>
    </row>
    <row r="290" spans="1:15" s="199" customFormat="1" ht="15" customHeight="1" x14ac:dyDescent="0.2">
      <c r="A290" s="204" t="s">
        <v>3018</v>
      </c>
      <c r="B290" s="205">
        <v>5</v>
      </c>
      <c r="C290" s="205" t="s">
        <v>2236</v>
      </c>
      <c r="D290" s="277"/>
      <c r="E290" s="277"/>
      <c r="F290" s="277"/>
      <c r="G290" s="278"/>
      <c r="H290" s="291" t="s">
        <v>3019</v>
      </c>
      <c r="I290" s="279"/>
      <c r="J290" s="291"/>
      <c r="K290" s="278"/>
      <c r="L290" s="277"/>
      <c r="M290" s="277"/>
      <c r="N290" s="280" t="s">
        <v>3020</v>
      </c>
      <c r="O290" s="280"/>
    </row>
    <row r="291" spans="1:15" s="199" customFormat="1" ht="15" customHeight="1" x14ac:dyDescent="0.2">
      <c r="A291" s="179" t="s">
        <v>3021</v>
      </c>
      <c r="B291" s="211">
        <v>6</v>
      </c>
      <c r="C291" s="211" t="s">
        <v>2256</v>
      </c>
      <c r="D291" s="292"/>
      <c r="E291" s="292"/>
      <c r="F291" s="292"/>
      <c r="G291" s="293"/>
      <c r="H291" s="293"/>
      <c r="I291" s="219" t="s">
        <v>3022</v>
      </c>
      <c r="J291" s="294"/>
      <c r="K291" s="293"/>
      <c r="L291" s="292"/>
      <c r="M291" s="292"/>
      <c r="N291" s="283" t="s">
        <v>3023</v>
      </c>
      <c r="O291" s="283" t="s">
        <v>3024</v>
      </c>
    </row>
    <row r="292" spans="1:15" s="185" customFormat="1" ht="15" customHeight="1" x14ac:dyDescent="0.2">
      <c r="A292" s="200" t="s">
        <v>3025</v>
      </c>
      <c r="B292" s="201">
        <v>4</v>
      </c>
      <c r="C292" s="201" t="s">
        <v>2236</v>
      </c>
      <c r="D292" s="296"/>
      <c r="E292" s="202"/>
      <c r="F292" s="296"/>
      <c r="G292" s="275" t="s">
        <v>3026</v>
      </c>
      <c r="H292" s="296"/>
      <c r="I292" s="296"/>
      <c r="J292" s="296"/>
      <c r="K292" s="296"/>
      <c r="L292" s="296"/>
      <c r="M292" s="296"/>
      <c r="N292" s="203" t="s">
        <v>3027</v>
      </c>
      <c r="O292" s="203"/>
    </row>
    <row r="293" spans="1:15" s="185" customFormat="1" ht="15" customHeight="1" x14ac:dyDescent="0.2">
      <c r="A293" s="204" t="s">
        <v>3028</v>
      </c>
      <c r="B293" s="205">
        <v>5</v>
      </c>
      <c r="C293" s="205" t="s">
        <v>2236</v>
      </c>
      <c r="D293" s="204"/>
      <c r="E293" s="206"/>
      <c r="F293" s="206"/>
      <c r="G293" s="206"/>
      <c r="H293" s="206" t="s">
        <v>3029</v>
      </c>
      <c r="I293" s="206"/>
      <c r="J293" s="206"/>
      <c r="K293" s="204"/>
      <c r="L293" s="204"/>
      <c r="M293" s="206"/>
      <c r="N293" s="207" t="s">
        <v>3030</v>
      </c>
      <c r="O293" s="207"/>
    </row>
    <row r="294" spans="1:15" ht="15" customHeight="1" x14ac:dyDescent="0.2">
      <c r="A294" s="179" t="s">
        <v>3031</v>
      </c>
      <c r="B294" s="211">
        <v>6</v>
      </c>
      <c r="C294" s="211" t="s">
        <v>2256</v>
      </c>
      <c r="D294" s="179"/>
      <c r="E294" s="212"/>
      <c r="F294" s="212"/>
      <c r="G294" s="212"/>
      <c r="H294" s="212"/>
      <c r="I294" s="297" t="s">
        <v>3032</v>
      </c>
      <c r="J294" s="212"/>
      <c r="K294" s="179"/>
      <c r="L294" s="179"/>
      <c r="M294" s="212"/>
      <c r="N294" s="213"/>
      <c r="O294" s="213"/>
    </row>
    <row r="295" spans="1:15" ht="15" customHeight="1" x14ac:dyDescent="0.2">
      <c r="A295" s="179" t="s">
        <v>3033</v>
      </c>
      <c r="B295" s="211">
        <v>6</v>
      </c>
      <c r="C295" s="211" t="s">
        <v>2256</v>
      </c>
      <c r="D295" s="179"/>
      <c r="E295" s="212"/>
      <c r="F295" s="212"/>
      <c r="G295" s="212"/>
      <c r="H295" s="212"/>
      <c r="I295" s="297" t="s">
        <v>3034</v>
      </c>
      <c r="J295" s="212"/>
      <c r="K295" s="179"/>
      <c r="L295" s="179"/>
      <c r="M295" s="212"/>
      <c r="N295" s="213"/>
      <c r="O295" s="213"/>
    </row>
    <row r="296" spans="1:15" s="185" customFormat="1" ht="15" customHeight="1" x14ac:dyDescent="0.2">
      <c r="A296" s="204" t="s">
        <v>3035</v>
      </c>
      <c r="B296" s="205">
        <v>5</v>
      </c>
      <c r="C296" s="205" t="s">
        <v>2236</v>
      </c>
      <c r="D296" s="204"/>
      <c r="E296" s="206"/>
      <c r="F296" s="206"/>
      <c r="G296" s="206"/>
      <c r="H296" s="206" t="s">
        <v>3036</v>
      </c>
      <c r="I296" s="206"/>
      <c r="J296" s="206"/>
      <c r="K296" s="204"/>
      <c r="L296" s="204"/>
      <c r="M296" s="206"/>
      <c r="N296" s="207" t="s">
        <v>3037</v>
      </c>
      <c r="O296" s="207"/>
    </row>
    <row r="297" spans="1:15" ht="15" customHeight="1" x14ac:dyDescent="0.2">
      <c r="A297" s="179" t="s">
        <v>3038</v>
      </c>
      <c r="B297" s="211">
        <v>6</v>
      </c>
      <c r="C297" s="211" t="s">
        <v>2256</v>
      </c>
      <c r="D297" s="179"/>
      <c r="E297" s="212"/>
      <c r="F297" s="212"/>
      <c r="G297" s="212"/>
      <c r="H297" s="212"/>
      <c r="I297" s="297" t="s">
        <v>3032</v>
      </c>
      <c r="J297" s="212"/>
      <c r="K297" s="179"/>
      <c r="L297" s="179"/>
      <c r="M297" s="212"/>
      <c r="N297" s="213"/>
      <c r="O297" s="213"/>
    </row>
    <row r="298" spans="1:15" ht="15" customHeight="1" x14ac:dyDescent="0.2">
      <c r="A298" s="179" t="s">
        <v>3039</v>
      </c>
      <c r="B298" s="211">
        <v>6</v>
      </c>
      <c r="C298" s="211" t="s">
        <v>2256</v>
      </c>
      <c r="D298" s="179"/>
      <c r="E298" s="212"/>
      <c r="F298" s="212"/>
      <c r="G298" s="212"/>
      <c r="H298" s="212"/>
      <c r="I298" s="297" t="s">
        <v>3034</v>
      </c>
      <c r="J298" s="212"/>
      <c r="K298" s="179"/>
      <c r="L298" s="179"/>
      <c r="M298" s="212"/>
      <c r="N298" s="213"/>
      <c r="O298" s="213"/>
    </row>
    <row r="299" spans="1:15" s="185" customFormat="1" ht="15" customHeight="1" x14ac:dyDescent="0.2">
      <c r="A299" s="204" t="s">
        <v>3040</v>
      </c>
      <c r="B299" s="205">
        <v>5</v>
      </c>
      <c r="C299" s="205" t="s">
        <v>2236</v>
      </c>
      <c r="D299" s="204"/>
      <c r="E299" s="298"/>
      <c r="F299" s="206"/>
      <c r="G299" s="206"/>
      <c r="H299" s="206" t="s">
        <v>3041</v>
      </c>
      <c r="I299" s="206"/>
      <c r="J299" s="204"/>
      <c r="K299" s="204"/>
      <c r="L299" s="204"/>
      <c r="M299" s="206"/>
      <c r="N299" s="207" t="s">
        <v>3042</v>
      </c>
      <c r="O299" s="299"/>
    </row>
    <row r="300" spans="1:15" ht="15" customHeight="1" x14ac:dyDescent="0.2">
      <c r="A300" s="179" t="s">
        <v>3043</v>
      </c>
      <c r="B300" s="211">
        <v>6</v>
      </c>
      <c r="C300" s="211" t="s">
        <v>2256</v>
      </c>
      <c r="D300" s="179"/>
      <c r="E300" s="240"/>
      <c r="F300" s="212"/>
      <c r="G300" s="212"/>
      <c r="H300" s="212"/>
      <c r="I300" s="297" t="s">
        <v>3032</v>
      </c>
      <c r="J300" s="179"/>
      <c r="K300" s="179"/>
      <c r="L300" s="179"/>
      <c r="M300" s="212"/>
      <c r="N300" s="213"/>
      <c r="O300" s="300"/>
    </row>
    <row r="301" spans="1:15" ht="15" customHeight="1" x14ac:dyDescent="0.2">
      <c r="A301" s="179" t="s">
        <v>3044</v>
      </c>
      <c r="B301" s="211">
        <v>6</v>
      </c>
      <c r="C301" s="211" t="s">
        <v>2256</v>
      </c>
      <c r="D301" s="179"/>
      <c r="E301" s="240"/>
      <c r="F301" s="212"/>
      <c r="G301" s="212"/>
      <c r="H301" s="212"/>
      <c r="I301" s="297" t="s">
        <v>3034</v>
      </c>
      <c r="J301" s="179"/>
      <c r="K301" s="179"/>
      <c r="L301" s="179"/>
      <c r="M301" s="212"/>
      <c r="N301" s="213"/>
      <c r="O301" s="300"/>
    </row>
    <row r="302" spans="1:15" s="185" customFormat="1" ht="15" customHeight="1" x14ac:dyDescent="0.2">
      <c r="A302" s="204" t="s">
        <v>3045</v>
      </c>
      <c r="B302" s="205">
        <v>5</v>
      </c>
      <c r="C302" s="205" t="s">
        <v>2236</v>
      </c>
      <c r="D302" s="204"/>
      <c r="E302" s="206"/>
      <c r="F302" s="206"/>
      <c r="G302" s="206"/>
      <c r="H302" s="206" t="s">
        <v>3046</v>
      </c>
      <c r="I302" s="206"/>
      <c r="J302" s="206"/>
      <c r="K302" s="204"/>
      <c r="L302" s="204"/>
      <c r="M302" s="206"/>
      <c r="N302" s="207" t="s">
        <v>3047</v>
      </c>
      <c r="O302" s="207"/>
    </row>
    <row r="303" spans="1:15" ht="15" customHeight="1" x14ac:dyDescent="0.2">
      <c r="A303" s="179" t="s">
        <v>3048</v>
      </c>
      <c r="B303" s="211">
        <v>6</v>
      </c>
      <c r="C303" s="211" t="s">
        <v>2256</v>
      </c>
      <c r="D303" s="179"/>
      <c r="E303" s="212"/>
      <c r="F303" s="212"/>
      <c r="G303" s="212"/>
      <c r="H303" s="212"/>
      <c r="I303" s="297" t="s">
        <v>3032</v>
      </c>
      <c r="J303" s="212"/>
      <c r="K303" s="179"/>
      <c r="L303" s="179"/>
      <c r="M303" s="212"/>
      <c r="N303" s="213"/>
      <c r="O303" s="213"/>
    </row>
    <row r="304" spans="1:15" ht="15" customHeight="1" x14ac:dyDescent="0.2">
      <c r="A304" s="179" t="s">
        <v>3049</v>
      </c>
      <c r="B304" s="211">
        <v>6</v>
      </c>
      <c r="C304" s="211" t="s">
        <v>2256</v>
      </c>
      <c r="D304" s="179"/>
      <c r="E304" s="212"/>
      <c r="F304" s="212"/>
      <c r="G304" s="212"/>
      <c r="H304" s="212"/>
      <c r="I304" s="297" t="s">
        <v>3034</v>
      </c>
      <c r="J304" s="212"/>
      <c r="K304" s="179"/>
      <c r="L304" s="179"/>
      <c r="M304" s="212"/>
      <c r="N304" s="213"/>
      <c r="O304" s="213"/>
    </row>
    <row r="305" spans="1:15" s="199" customFormat="1" ht="15" customHeight="1" x14ac:dyDescent="0.2">
      <c r="A305" s="200" t="s">
        <v>3050</v>
      </c>
      <c r="B305" s="201">
        <v>4</v>
      </c>
      <c r="C305" s="201" t="s">
        <v>2236</v>
      </c>
      <c r="D305" s="274"/>
      <c r="E305" s="274"/>
      <c r="F305" s="274"/>
      <c r="G305" s="275" t="s">
        <v>3051</v>
      </c>
      <c r="H305" s="275"/>
      <c r="I305" s="275"/>
      <c r="J305" s="275"/>
      <c r="K305" s="275"/>
      <c r="L305" s="274"/>
      <c r="M305" s="274"/>
      <c r="N305" s="276" t="s">
        <v>3052</v>
      </c>
      <c r="O305" s="276"/>
    </row>
    <row r="306" spans="1:15" s="219" customFormat="1" ht="15" customHeight="1" x14ac:dyDescent="0.2">
      <c r="A306" s="179" t="s">
        <v>3053</v>
      </c>
      <c r="B306" s="211">
        <v>6</v>
      </c>
      <c r="C306" s="211" t="s">
        <v>2256</v>
      </c>
      <c r="D306" s="292"/>
      <c r="E306" s="292"/>
      <c r="F306" s="292"/>
      <c r="G306" s="293"/>
      <c r="I306" s="297" t="s">
        <v>3054</v>
      </c>
      <c r="J306" s="281"/>
      <c r="K306" s="281"/>
      <c r="L306" s="215"/>
      <c r="M306" s="215"/>
      <c r="N306" s="283" t="s">
        <v>3055</v>
      </c>
      <c r="O306" s="283"/>
    </row>
    <row r="307" spans="1:15" s="199" customFormat="1" ht="15" customHeight="1" x14ac:dyDescent="0.2">
      <c r="A307" s="204" t="s">
        <v>3056</v>
      </c>
      <c r="B307" s="205">
        <v>5</v>
      </c>
      <c r="C307" s="205" t="s">
        <v>2236</v>
      </c>
      <c r="D307" s="277"/>
      <c r="E307" s="277"/>
      <c r="F307" s="277"/>
      <c r="G307" s="278"/>
      <c r="H307" s="278" t="s">
        <v>3057</v>
      </c>
      <c r="I307" s="278"/>
      <c r="J307" s="278"/>
      <c r="K307" s="278"/>
      <c r="L307" s="277"/>
      <c r="M307" s="277"/>
      <c r="N307" s="280" t="s">
        <v>3058</v>
      </c>
      <c r="O307" s="280"/>
    </row>
    <row r="308" spans="1:15" s="185" customFormat="1" ht="15" customHeight="1" x14ac:dyDescent="0.2">
      <c r="A308" s="185" t="s">
        <v>3059</v>
      </c>
      <c r="B308" s="208">
        <v>6</v>
      </c>
      <c r="C308" s="208" t="s">
        <v>2236</v>
      </c>
      <c r="E308" s="209"/>
      <c r="F308" s="209"/>
      <c r="G308" s="209"/>
      <c r="H308" s="209"/>
      <c r="I308" s="209" t="s">
        <v>3060</v>
      </c>
      <c r="J308" s="209"/>
      <c r="K308" s="209"/>
      <c r="M308" s="209"/>
      <c r="N308" s="210" t="s">
        <v>3061</v>
      </c>
      <c r="O308" s="210"/>
    </row>
    <row r="309" spans="1:15" ht="15" customHeight="1" x14ac:dyDescent="0.2">
      <c r="A309" s="179" t="s">
        <v>3062</v>
      </c>
      <c r="B309" s="211">
        <v>7</v>
      </c>
      <c r="C309" s="211" t="s">
        <v>2256</v>
      </c>
      <c r="D309" s="179"/>
      <c r="E309" s="212"/>
      <c r="F309" s="212"/>
      <c r="G309" s="212"/>
      <c r="H309" s="212"/>
      <c r="I309" s="212"/>
      <c r="J309" s="212" t="s">
        <v>3063</v>
      </c>
      <c r="K309" s="212"/>
      <c r="L309" s="179"/>
      <c r="M309" s="212"/>
      <c r="N309" s="213" t="s">
        <v>3064</v>
      </c>
      <c r="O309" s="213" t="s">
        <v>3065</v>
      </c>
    </row>
    <row r="310" spans="1:15" ht="15" customHeight="1" x14ac:dyDescent="0.2">
      <c r="A310" s="179" t="s">
        <v>3066</v>
      </c>
      <c r="B310" s="211">
        <v>7</v>
      </c>
      <c r="C310" s="211" t="s">
        <v>2256</v>
      </c>
      <c r="D310" s="179"/>
      <c r="E310" s="212"/>
      <c r="F310" s="212"/>
      <c r="G310" s="212"/>
      <c r="H310" s="212"/>
      <c r="I310" s="212"/>
      <c r="J310" s="212" t="s">
        <v>3067</v>
      </c>
      <c r="K310" s="212"/>
      <c r="L310" s="179"/>
      <c r="M310" s="212"/>
      <c r="N310" s="213" t="s">
        <v>3068</v>
      </c>
      <c r="O310" s="213" t="s">
        <v>3069</v>
      </c>
    </row>
    <row r="311" spans="1:15" ht="15" customHeight="1" x14ac:dyDescent="0.2">
      <c r="A311" s="179" t="s">
        <v>3070</v>
      </c>
      <c r="B311" s="211">
        <v>7</v>
      </c>
      <c r="C311" s="211" t="s">
        <v>2256</v>
      </c>
      <c r="D311" s="179"/>
      <c r="E311" s="212"/>
      <c r="F311" s="212"/>
      <c r="G311" s="212"/>
      <c r="H311" s="212"/>
      <c r="I311" s="212"/>
      <c r="J311" s="212" t="s">
        <v>3071</v>
      </c>
      <c r="K311" s="212"/>
      <c r="L311" s="179"/>
      <c r="M311" s="212"/>
      <c r="N311" s="213" t="s">
        <v>3072</v>
      </c>
      <c r="O311" s="213" t="s">
        <v>3073</v>
      </c>
    </row>
    <row r="312" spans="1:15" ht="15" customHeight="1" x14ac:dyDescent="0.2">
      <c r="A312" s="179" t="s">
        <v>3074</v>
      </c>
      <c r="B312" s="211">
        <v>7</v>
      </c>
      <c r="C312" s="211" t="s">
        <v>2256</v>
      </c>
      <c r="D312" s="179"/>
      <c r="E312" s="212"/>
      <c r="F312" s="212"/>
      <c r="G312" s="212"/>
      <c r="H312" s="212"/>
      <c r="I312" s="212"/>
      <c r="J312" s="212" t="s">
        <v>3075</v>
      </c>
      <c r="K312" s="212"/>
      <c r="L312" s="179"/>
      <c r="M312" s="212"/>
      <c r="N312" s="213" t="s">
        <v>3076</v>
      </c>
      <c r="O312" s="213" t="s">
        <v>3077</v>
      </c>
    </row>
    <row r="313" spans="1:15" ht="15" customHeight="1" x14ac:dyDescent="0.2">
      <c r="A313" s="179" t="s">
        <v>3078</v>
      </c>
      <c r="B313" s="211">
        <v>7</v>
      </c>
      <c r="C313" s="211" t="s">
        <v>2256</v>
      </c>
      <c r="D313" s="179"/>
      <c r="E313" s="212"/>
      <c r="F313" s="212"/>
      <c r="G313" s="212"/>
      <c r="H313" s="212"/>
      <c r="I313" s="212"/>
      <c r="J313" s="212" t="s">
        <v>3079</v>
      </c>
      <c r="K313" s="212"/>
      <c r="L313" s="179"/>
      <c r="M313" s="212"/>
      <c r="N313" s="213" t="s">
        <v>3080</v>
      </c>
      <c r="O313" s="213" t="s">
        <v>3081</v>
      </c>
    </row>
    <row r="314" spans="1:15" ht="15" customHeight="1" x14ac:dyDescent="0.2">
      <c r="A314" s="179" t="s">
        <v>3082</v>
      </c>
      <c r="B314" s="211">
        <v>7</v>
      </c>
      <c r="C314" s="211" t="s">
        <v>2256</v>
      </c>
      <c r="D314" s="179"/>
      <c r="E314" s="212"/>
      <c r="F314" s="212"/>
      <c r="G314" s="212"/>
      <c r="H314" s="212"/>
      <c r="I314" s="212"/>
      <c r="J314" s="212" t="s">
        <v>3083</v>
      </c>
      <c r="K314" s="212"/>
      <c r="L314" s="179"/>
      <c r="M314" s="212"/>
      <c r="N314" s="213" t="s">
        <v>3084</v>
      </c>
      <c r="O314" s="213" t="s">
        <v>3085</v>
      </c>
    </row>
    <row r="315" spans="1:15" ht="15" customHeight="1" x14ac:dyDescent="0.2">
      <c r="A315" s="179" t="s">
        <v>3086</v>
      </c>
      <c r="B315" s="211">
        <v>7</v>
      </c>
      <c r="C315" s="211" t="s">
        <v>2256</v>
      </c>
      <c r="D315" s="179"/>
      <c r="E315" s="212"/>
      <c r="F315" s="212"/>
      <c r="G315" s="212"/>
      <c r="H315" s="212"/>
      <c r="I315" s="212"/>
      <c r="J315" s="212" t="s">
        <v>3087</v>
      </c>
      <c r="K315" s="212"/>
      <c r="L315" s="179"/>
      <c r="M315" s="212"/>
      <c r="N315" s="213" t="s">
        <v>3088</v>
      </c>
      <c r="O315" s="300" t="s">
        <v>3089</v>
      </c>
    </row>
    <row r="316" spans="1:15" s="185" customFormat="1" ht="15" customHeight="1" x14ac:dyDescent="0.2">
      <c r="A316" s="185" t="s">
        <v>3090</v>
      </c>
      <c r="B316" s="208">
        <v>7</v>
      </c>
      <c r="C316" s="208" t="s">
        <v>2236</v>
      </c>
      <c r="E316" s="209"/>
      <c r="F316" s="209"/>
      <c r="G316" s="209"/>
      <c r="H316" s="209"/>
      <c r="I316" s="209"/>
      <c r="J316" s="209" t="s">
        <v>3091</v>
      </c>
      <c r="K316" s="209"/>
      <c r="M316" s="209"/>
      <c r="N316" s="210" t="s">
        <v>3092</v>
      </c>
      <c r="O316" s="210" t="s">
        <v>3093</v>
      </c>
    </row>
    <row r="317" spans="1:15" ht="15" customHeight="1" x14ac:dyDescent="0.2">
      <c r="A317" s="179" t="s">
        <v>3094</v>
      </c>
      <c r="B317" s="211">
        <v>8</v>
      </c>
      <c r="C317" s="211" t="s">
        <v>2256</v>
      </c>
      <c r="D317" s="179"/>
      <c r="E317" s="212"/>
      <c r="F317" s="212"/>
      <c r="G317" s="212"/>
      <c r="H317" s="212"/>
      <c r="I317" s="212"/>
      <c r="J317" s="212"/>
      <c r="K317" s="212" t="s">
        <v>3095</v>
      </c>
      <c r="L317" s="179"/>
      <c r="M317" s="212"/>
      <c r="N317" s="213" t="s">
        <v>3096</v>
      </c>
      <c r="O317" s="213" t="s">
        <v>3093</v>
      </c>
    </row>
    <row r="318" spans="1:15" ht="15" customHeight="1" x14ac:dyDescent="0.2">
      <c r="A318" s="179" t="s">
        <v>3097</v>
      </c>
      <c r="B318" s="211">
        <v>8</v>
      </c>
      <c r="C318" s="211" t="s">
        <v>2256</v>
      </c>
      <c r="D318" s="179"/>
      <c r="E318" s="212"/>
      <c r="F318" s="212"/>
      <c r="G318" s="212"/>
      <c r="H318" s="212"/>
      <c r="I318" s="212"/>
      <c r="J318" s="212"/>
      <c r="K318" s="212" t="s">
        <v>3098</v>
      </c>
      <c r="L318" s="179"/>
      <c r="M318" s="212"/>
      <c r="N318" s="213" t="s">
        <v>3099</v>
      </c>
      <c r="O318" s="213" t="s">
        <v>3093</v>
      </c>
    </row>
    <row r="319" spans="1:15" ht="15" customHeight="1" x14ac:dyDescent="0.2">
      <c r="A319" s="179" t="s">
        <v>3100</v>
      </c>
      <c r="B319" s="211">
        <v>7</v>
      </c>
      <c r="C319" s="211" t="s">
        <v>2256</v>
      </c>
      <c r="D319" s="179"/>
      <c r="E319" s="212"/>
      <c r="F319" s="212"/>
      <c r="G319" s="212"/>
      <c r="H319" s="212"/>
      <c r="I319" s="212"/>
      <c r="J319" s="215" t="s">
        <v>3101</v>
      </c>
      <c r="K319" s="300"/>
      <c r="L319" s="179"/>
      <c r="M319" s="212"/>
      <c r="N319" s="213" t="s">
        <v>3102</v>
      </c>
      <c r="O319" s="213" t="s">
        <v>3103</v>
      </c>
    </row>
    <row r="320" spans="1:15" ht="15" customHeight="1" x14ac:dyDescent="0.2">
      <c r="A320" s="179" t="s">
        <v>3104</v>
      </c>
      <c r="B320" s="211">
        <v>7</v>
      </c>
      <c r="C320" s="211" t="s">
        <v>2256</v>
      </c>
      <c r="D320" s="179"/>
      <c r="E320" s="212"/>
      <c r="F320" s="212"/>
      <c r="G320" s="212"/>
      <c r="H320" s="212"/>
      <c r="I320" s="212"/>
      <c r="J320" s="212" t="s">
        <v>3105</v>
      </c>
      <c r="K320" s="300"/>
      <c r="L320" s="179"/>
      <c r="M320" s="212"/>
      <c r="N320" s="213" t="s">
        <v>3106</v>
      </c>
      <c r="O320" s="213" t="s">
        <v>3093</v>
      </c>
    </row>
    <row r="321" spans="1:15" ht="15" customHeight="1" x14ac:dyDescent="0.2">
      <c r="A321" s="179" t="s">
        <v>3107</v>
      </c>
      <c r="B321" s="211">
        <v>7</v>
      </c>
      <c r="C321" s="211" t="s">
        <v>2256</v>
      </c>
      <c r="D321" s="179"/>
      <c r="E321" s="212"/>
      <c r="F321" s="212"/>
      <c r="G321" s="212"/>
      <c r="H321" s="212"/>
      <c r="I321" s="212"/>
      <c r="J321" s="212" t="s">
        <v>3108</v>
      </c>
      <c r="K321" s="300"/>
      <c r="L321" s="179"/>
      <c r="M321" s="212"/>
      <c r="N321" s="213"/>
      <c r="O321" s="213"/>
    </row>
    <row r="322" spans="1:15" s="185" customFormat="1" ht="15" customHeight="1" x14ac:dyDescent="0.2">
      <c r="A322" s="185" t="s">
        <v>3109</v>
      </c>
      <c r="B322" s="208">
        <v>6</v>
      </c>
      <c r="C322" s="208" t="s">
        <v>2236</v>
      </c>
      <c r="E322" s="209"/>
      <c r="F322" s="209"/>
      <c r="G322" s="209"/>
      <c r="H322" s="209"/>
      <c r="I322" s="209" t="s">
        <v>3110</v>
      </c>
      <c r="J322" s="209"/>
      <c r="K322" s="209"/>
      <c r="M322" s="209"/>
      <c r="N322" s="210" t="s">
        <v>3111</v>
      </c>
      <c r="O322" s="210"/>
    </row>
    <row r="323" spans="1:15" ht="15" customHeight="1" x14ac:dyDescent="0.2">
      <c r="A323" s="179" t="s">
        <v>3112</v>
      </c>
      <c r="B323" s="211">
        <v>7</v>
      </c>
      <c r="C323" s="211" t="s">
        <v>2256</v>
      </c>
      <c r="D323" s="179"/>
      <c r="E323" s="212"/>
      <c r="F323" s="212"/>
      <c r="G323" s="212"/>
      <c r="H323" s="212"/>
      <c r="I323" s="212"/>
      <c r="J323" s="212" t="s">
        <v>3113</v>
      </c>
      <c r="K323" s="212"/>
      <c r="L323" s="179"/>
      <c r="M323" s="212"/>
      <c r="N323" s="213" t="s">
        <v>3114</v>
      </c>
      <c r="O323" s="213" t="s">
        <v>3065</v>
      </c>
    </row>
    <row r="324" spans="1:15" ht="15" customHeight="1" x14ac:dyDescent="0.2">
      <c r="A324" s="179" t="s">
        <v>3115</v>
      </c>
      <c r="B324" s="211">
        <v>7</v>
      </c>
      <c r="C324" s="211" t="s">
        <v>2256</v>
      </c>
      <c r="D324" s="179"/>
      <c r="E324" s="212"/>
      <c r="F324" s="212"/>
      <c r="G324" s="212"/>
      <c r="H324" s="212"/>
      <c r="I324" s="212"/>
      <c r="J324" s="212" t="s">
        <v>3116</v>
      </c>
      <c r="K324" s="212"/>
      <c r="L324" s="179"/>
      <c r="M324" s="212"/>
      <c r="N324" s="213" t="s">
        <v>3117</v>
      </c>
      <c r="O324" s="213" t="s">
        <v>3065</v>
      </c>
    </row>
    <row r="325" spans="1:15" ht="15" customHeight="1" x14ac:dyDescent="0.2">
      <c r="A325" s="179" t="s">
        <v>3118</v>
      </c>
      <c r="B325" s="211">
        <v>7</v>
      </c>
      <c r="C325" s="211" t="s">
        <v>2256</v>
      </c>
      <c r="D325" s="179"/>
      <c r="E325" s="212"/>
      <c r="F325" s="212"/>
      <c r="G325" s="212"/>
      <c r="H325" s="212"/>
      <c r="I325" s="212"/>
      <c r="J325" s="212" t="s">
        <v>3119</v>
      </c>
      <c r="K325" s="212"/>
      <c r="L325" s="179"/>
      <c r="M325" s="212"/>
      <c r="N325" s="213" t="s">
        <v>3120</v>
      </c>
      <c r="O325" s="213" t="s">
        <v>3121</v>
      </c>
    </row>
    <row r="326" spans="1:15" s="199" customFormat="1" ht="15" customHeight="1" x14ac:dyDescent="0.2">
      <c r="A326" s="204" t="s">
        <v>3122</v>
      </c>
      <c r="B326" s="205">
        <v>5</v>
      </c>
      <c r="C326" s="205" t="s">
        <v>2236</v>
      </c>
      <c r="D326" s="277"/>
      <c r="E326" s="277"/>
      <c r="F326" s="277"/>
      <c r="G326" s="278"/>
      <c r="H326" s="278" t="s">
        <v>3123</v>
      </c>
      <c r="I326" s="278"/>
      <c r="J326" s="278"/>
      <c r="K326" s="278"/>
      <c r="L326" s="277"/>
      <c r="M326" s="277"/>
      <c r="N326" s="280" t="s">
        <v>3124</v>
      </c>
      <c r="O326" s="280"/>
    </row>
    <row r="327" spans="1:15" s="219" customFormat="1" ht="15" customHeight="1" x14ac:dyDescent="0.2">
      <c r="A327" s="179" t="s">
        <v>3125</v>
      </c>
      <c r="B327" s="211">
        <v>6</v>
      </c>
      <c r="C327" s="211" t="s">
        <v>2256</v>
      </c>
      <c r="D327" s="292"/>
      <c r="E327" s="292"/>
      <c r="F327" s="292"/>
      <c r="G327" s="293"/>
      <c r="H327" s="293"/>
      <c r="I327" s="281" t="s">
        <v>3126</v>
      </c>
      <c r="J327" s="293"/>
      <c r="K327" s="293"/>
      <c r="L327" s="215"/>
      <c r="M327" s="215"/>
      <c r="N327" s="283" t="s">
        <v>3127</v>
      </c>
      <c r="O327" s="283"/>
    </row>
    <row r="328" spans="1:15" s="219" customFormat="1" ht="15" customHeight="1" x14ac:dyDescent="0.2">
      <c r="A328" s="264" t="s">
        <v>3128</v>
      </c>
      <c r="B328" s="265">
        <v>5</v>
      </c>
      <c r="C328" s="265" t="s">
        <v>2256</v>
      </c>
      <c r="D328" s="301"/>
      <c r="E328" s="301"/>
      <c r="F328" s="301"/>
      <c r="G328" s="302"/>
      <c r="H328" s="302" t="s">
        <v>3129</v>
      </c>
      <c r="I328" s="302"/>
      <c r="J328" s="302"/>
      <c r="K328" s="302"/>
      <c r="L328" s="301"/>
      <c r="M328" s="301"/>
      <c r="N328" s="303" t="s">
        <v>3130</v>
      </c>
      <c r="O328" s="303"/>
    </row>
    <row r="329" spans="1:15" s="199" customFormat="1" ht="15" customHeight="1" x14ac:dyDescent="0.2">
      <c r="A329" s="204" t="s">
        <v>3131</v>
      </c>
      <c r="B329" s="205">
        <v>5</v>
      </c>
      <c r="C329" s="205" t="s">
        <v>2236</v>
      </c>
      <c r="D329" s="277"/>
      <c r="E329" s="277"/>
      <c r="F329" s="277"/>
      <c r="G329" s="278"/>
      <c r="H329" s="278" t="s">
        <v>3132</v>
      </c>
      <c r="I329" s="278"/>
      <c r="J329" s="278"/>
      <c r="K329" s="278"/>
      <c r="L329" s="277"/>
      <c r="M329" s="277"/>
      <c r="N329" s="280" t="s">
        <v>3133</v>
      </c>
      <c r="O329" s="280"/>
    </row>
    <row r="330" spans="1:15" s="219" customFormat="1" ht="15" customHeight="1" x14ac:dyDescent="0.2">
      <c r="A330" s="179" t="s">
        <v>3134</v>
      </c>
      <c r="B330" s="211">
        <v>6</v>
      </c>
      <c r="C330" s="211" t="s">
        <v>2256</v>
      </c>
      <c r="D330" s="292"/>
      <c r="E330" s="292"/>
      <c r="F330" s="292"/>
      <c r="G330" s="293"/>
      <c r="H330" s="293"/>
      <c r="I330" s="297" t="s">
        <v>3135</v>
      </c>
      <c r="J330" s="297"/>
      <c r="K330" s="297"/>
      <c r="L330" s="215"/>
      <c r="M330" s="215"/>
      <c r="N330" s="283" t="s">
        <v>3136</v>
      </c>
      <c r="O330" s="283"/>
    </row>
    <row r="331" spans="1:15" s="219" customFormat="1" ht="15" customHeight="1" x14ac:dyDescent="0.2">
      <c r="A331" s="179" t="s">
        <v>3137</v>
      </c>
      <c r="B331" s="211">
        <v>6</v>
      </c>
      <c r="C331" s="211" t="s">
        <v>2256</v>
      </c>
      <c r="D331" s="292"/>
      <c r="E331" s="292"/>
      <c r="F331" s="292"/>
      <c r="G331" s="293"/>
      <c r="H331" s="293"/>
      <c r="I331" s="281" t="s">
        <v>3138</v>
      </c>
      <c r="J331" s="281"/>
      <c r="K331" s="281"/>
      <c r="L331" s="215"/>
      <c r="M331" s="215"/>
      <c r="N331" s="283" t="s">
        <v>3139</v>
      </c>
      <c r="O331" s="283"/>
    </row>
    <row r="332" spans="1:15" s="219" customFormat="1" ht="15" customHeight="1" x14ac:dyDescent="0.2">
      <c r="A332" s="179" t="s">
        <v>3140</v>
      </c>
      <c r="B332" s="211">
        <v>6</v>
      </c>
      <c r="C332" s="211" t="s">
        <v>2256</v>
      </c>
      <c r="D332" s="292"/>
      <c r="E332" s="292"/>
      <c r="F332" s="292"/>
      <c r="G332" s="293"/>
      <c r="H332" s="293"/>
      <c r="I332" s="281" t="s">
        <v>3141</v>
      </c>
      <c r="J332" s="281"/>
      <c r="K332" s="281"/>
      <c r="L332" s="215"/>
      <c r="M332" s="215"/>
      <c r="N332" s="283" t="s">
        <v>3142</v>
      </c>
      <c r="O332" s="283"/>
    </row>
    <row r="333" spans="1:15" s="219" customFormat="1" ht="15" customHeight="1" x14ac:dyDescent="0.2">
      <c r="A333" s="179" t="s">
        <v>3143</v>
      </c>
      <c r="B333" s="211">
        <v>6</v>
      </c>
      <c r="C333" s="211" t="s">
        <v>2256</v>
      </c>
      <c r="D333" s="292"/>
      <c r="E333" s="292"/>
      <c r="F333" s="292"/>
      <c r="G333" s="293"/>
      <c r="H333" s="293"/>
      <c r="I333" s="281" t="s">
        <v>3144</v>
      </c>
      <c r="J333" s="281"/>
      <c r="K333" s="281"/>
      <c r="L333" s="215"/>
      <c r="M333" s="215"/>
      <c r="N333" s="283" t="s">
        <v>3145</v>
      </c>
      <c r="O333" s="283"/>
    </row>
    <row r="334" spans="1:15" s="219" customFormat="1" ht="15" customHeight="1" x14ac:dyDescent="0.2">
      <c r="A334" s="179" t="s">
        <v>3146</v>
      </c>
      <c r="B334" s="211">
        <v>6</v>
      </c>
      <c r="C334" s="218" t="s">
        <v>2256</v>
      </c>
      <c r="D334" s="292"/>
      <c r="E334" s="292"/>
      <c r="F334" s="293"/>
      <c r="G334" s="293"/>
      <c r="I334" s="281" t="s">
        <v>3147</v>
      </c>
      <c r="J334" s="281"/>
      <c r="K334" s="215"/>
      <c r="L334" s="215"/>
      <c r="N334" s="213" t="s">
        <v>3148</v>
      </c>
      <c r="O334" s="219" t="s">
        <v>3149</v>
      </c>
    </row>
    <row r="335" spans="1:15" s="199" customFormat="1" ht="15" customHeight="1" x14ac:dyDescent="0.2">
      <c r="A335" s="200" t="s">
        <v>3150</v>
      </c>
      <c r="B335" s="201">
        <v>4</v>
      </c>
      <c r="C335" s="201" t="s">
        <v>2236</v>
      </c>
      <c r="D335" s="274"/>
      <c r="E335" s="274"/>
      <c r="F335" s="274"/>
      <c r="G335" s="275" t="s">
        <v>3151</v>
      </c>
      <c r="H335" s="275"/>
      <c r="I335" s="275"/>
      <c r="J335" s="275"/>
      <c r="K335" s="275"/>
      <c r="L335" s="274"/>
      <c r="M335" s="274"/>
      <c r="N335" s="276" t="s">
        <v>3152</v>
      </c>
      <c r="O335" s="276"/>
    </row>
    <row r="336" spans="1:15" s="199" customFormat="1" ht="15" customHeight="1" x14ac:dyDescent="0.2">
      <c r="A336" s="204" t="s">
        <v>3153</v>
      </c>
      <c r="B336" s="205">
        <v>5</v>
      </c>
      <c r="C336" s="205" t="s">
        <v>2236</v>
      </c>
      <c r="D336" s="277"/>
      <c r="E336" s="277"/>
      <c r="F336" s="277"/>
      <c r="G336" s="304"/>
      <c r="H336" s="278" t="s">
        <v>3154</v>
      </c>
      <c r="I336" s="278"/>
      <c r="J336" s="278"/>
      <c r="K336" s="278"/>
      <c r="L336" s="277"/>
      <c r="M336" s="277"/>
      <c r="N336" s="280" t="s">
        <v>3155</v>
      </c>
      <c r="O336" s="280"/>
    </row>
    <row r="337" spans="1:15" s="199" customFormat="1" ht="15" customHeight="1" x14ac:dyDescent="0.2">
      <c r="A337" s="185" t="s">
        <v>3156</v>
      </c>
      <c r="B337" s="208">
        <v>6</v>
      </c>
      <c r="C337" s="208" t="s">
        <v>2236</v>
      </c>
      <c r="D337" s="292"/>
      <c r="E337" s="292"/>
      <c r="F337" s="292"/>
      <c r="G337" s="305"/>
      <c r="H337" s="293"/>
      <c r="I337" s="293" t="s">
        <v>3157</v>
      </c>
      <c r="J337" s="293"/>
      <c r="K337" s="293"/>
      <c r="L337" s="292"/>
      <c r="M337" s="292"/>
      <c r="N337" s="306"/>
      <c r="O337" s="295"/>
    </row>
    <row r="338" spans="1:15" s="219" customFormat="1" ht="15" customHeight="1" x14ac:dyDescent="0.2">
      <c r="A338" s="179" t="s">
        <v>3158</v>
      </c>
      <c r="B338" s="211">
        <v>7</v>
      </c>
      <c r="C338" s="211" t="s">
        <v>2256</v>
      </c>
      <c r="D338" s="292"/>
      <c r="E338" s="292"/>
      <c r="F338" s="292"/>
      <c r="G338" s="305"/>
      <c r="H338" s="293"/>
      <c r="I338" s="281"/>
      <c r="J338" s="281" t="s">
        <v>3159</v>
      </c>
      <c r="K338" s="281"/>
      <c r="L338" s="215"/>
      <c r="M338" s="215"/>
      <c r="N338" s="283"/>
      <c r="O338" s="283"/>
    </row>
    <row r="339" spans="1:15" s="219" customFormat="1" ht="15" customHeight="1" x14ac:dyDescent="0.2">
      <c r="A339" s="179" t="s">
        <v>3160</v>
      </c>
      <c r="B339" s="211">
        <v>7</v>
      </c>
      <c r="C339" s="211" t="s">
        <v>2256</v>
      </c>
      <c r="D339" s="292"/>
      <c r="E339" s="292"/>
      <c r="F339" s="292"/>
      <c r="G339" s="305"/>
      <c r="H339" s="293"/>
      <c r="I339" s="281"/>
      <c r="J339" s="281" t="s">
        <v>3161</v>
      </c>
      <c r="K339" s="281"/>
      <c r="L339" s="215"/>
      <c r="M339" s="215"/>
      <c r="N339" s="283"/>
      <c r="O339" s="283"/>
    </row>
    <row r="340" spans="1:15" s="199" customFormat="1" ht="15" customHeight="1" x14ac:dyDescent="0.2">
      <c r="A340" s="185" t="s">
        <v>3162</v>
      </c>
      <c r="B340" s="208">
        <v>6</v>
      </c>
      <c r="C340" s="208" t="s">
        <v>2236</v>
      </c>
      <c r="D340" s="292"/>
      <c r="E340" s="292"/>
      <c r="F340" s="292"/>
      <c r="G340" s="305"/>
      <c r="H340" s="293"/>
      <c r="I340" s="293" t="s">
        <v>3163</v>
      </c>
      <c r="J340" s="293"/>
      <c r="K340" s="293"/>
      <c r="L340" s="292"/>
      <c r="M340" s="292"/>
      <c r="N340" s="295"/>
      <c r="O340" s="295"/>
    </row>
    <row r="341" spans="1:15" s="219" customFormat="1" ht="15" customHeight="1" x14ac:dyDescent="0.2">
      <c r="A341" s="179" t="s">
        <v>3164</v>
      </c>
      <c r="B341" s="211">
        <v>7</v>
      </c>
      <c r="C341" s="211" t="s">
        <v>2256</v>
      </c>
      <c r="D341" s="292"/>
      <c r="E341" s="292"/>
      <c r="F341" s="292"/>
      <c r="G341" s="305"/>
      <c r="H341" s="293"/>
      <c r="I341" s="281"/>
      <c r="J341" s="281" t="s">
        <v>3165</v>
      </c>
      <c r="K341" s="281"/>
      <c r="L341" s="215"/>
      <c r="M341" s="215"/>
      <c r="N341" s="283"/>
      <c r="O341" s="283"/>
    </row>
    <row r="342" spans="1:15" s="219" customFormat="1" ht="15" customHeight="1" x14ac:dyDescent="0.2">
      <c r="A342" s="179" t="s">
        <v>3166</v>
      </c>
      <c r="B342" s="211">
        <v>7</v>
      </c>
      <c r="C342" s="211" t="s">
        <v>2256</v>
      </c>
      <c r="D342" s="292"/>
      <c r="E342" s="292"/>
      <c r="F342" s="292"/>
      <c r="G342" s="305"/>
      <c r="H342" s="293"/>
      <c r="I342" s="281"/>
      <c r="J342" s="281" t="s">
        <v>3167</v>
      </c>
      <c r="K342" s="281"/>
      <c r="L342" s="215"/>
      <c r="M342" s="215"/>
      <c r="N342" s="283"/>
      <c r="O342" s="283"/>
    </row>
    <row r="343" spans="1:15" s="199" customFormat="1" ht="15" customHeight="1" x14ac:dyDescent="0.2">
      <c r="A343" s="185" t="s">
        <v>3168</v>
      </c>
      <c r="B343" s="208">
        <v>6</v>
      </c>
      <c r="C343" s="208" t="s">
        <v>2236</v>
      </c>
      <c r="D343" s="292"/>
      <c r="E343" s="292"/>
      <c r="F343" s="292"/>
      <c r="G343" s="305"/>
      <c r="H343" s="293"/>
      <c r="I343" s="293" t="s">
        <v>3169</v>
      </c>
      <c r="J343" s="293"/>
      <c r="K343" s="293"/>
      <c r="L343" s="292"/>
      <c r="M343" s="292"/>
      <c r="N343" s="295"/>
      <c r="O343" s="295"/>
    </row>
    <row r="344" spans="1:15" s="219" customFormat="1" ht="15" customHeight="1" x14ac:dyDescent="0.2">
      <c r="A344" s="179" t="s">
        <v>3170</v>
      </c>
      <c r="B344" s="211">
        <v>7</v>
      </c>
      <c r="C344" s="211" t="s">
        <v>2256</v>
      </c>
      <c r="D344" s="292"/>
      <c r="E344" s="292"/>
      <c r="F344" s="292"/>
      <c r="G344" s="305"/>
      <c r="H344" s="293"/>
      <c r="I344" s="281"/>
      <c r="J344" s="281" t="s">
        <v>3171</v>
      </c>
      <c r="K344" s="281"/>
      <c r="L344" s="215"/>
      <c r="M344" s="215"/>
      <c r="N344" s="283"/>
      <c r="O344" s="283"/>
    </row>
    <row r="345" spans="1:15" s="219" customFormat="1" ht="15" customHeight="1" x14ac:dyDescent="0.2">
      <c r="A345" s="179" t="s">
        <v>3172</v>
      </c>
      <c r="B345" s="211">
        <v>7</v>
      </c>
      <c r="C345" s="211" t="s">
        <v>2256</v>
      </c>
      <c r="D345" s="292"/>
      <c r="E345" s="292"/>
      <c r="F345" s="292"/>
      <c r="G345" s="305"/>
      <c r="H345" s="293"/>
      <c r="I345" s="281"/>
      <c r="J345" s="281" t="s">
        <v>3173</v>
      </c>
      <c r="K345" s="281"/>
      <c r="L345" s="215"/>
      <c r="M345" s="215"/>
      <c r="N345" s="283"/>
      <c r="O345" s="283"/>
    </row>
    <row r="346" spans="1:15" s="219" customFormat="1" ht="15" customHeight="1" x14ac:dyDescent="0.2">
      <c r="A346" s="179" t="s">
        <v>3174</v>
      </c>
      <c r="B346" s="211">
        <v>6</v>
      </c>
      <c r="C346" s="211" t="s">
        <v>2256</v>
      </c>
      <c r="D346" s="292"/>
      <c r="E346" s="292"/>
      <c r="F346" s="292"/>
      <c r="G346" s="305"/>
      <c r="H346" s="293"/>
      <c r="I346" s="281" t="s">
        <v>3175</v>
      </c>
      <c r="J346" s="281"/>
      <c r="K346" s="281"/>
      <c r="L346" s="215"/>
      <c r="M346" s="215"/>
      <c r="N346" s="283" t="s">
        <v>3176</v>
      </c>
      <c r="O346" s="283" t="s">
        <v>3177</v>
      </c>
    </row>
    <row r="347" spans="1:15" s="199" customFormat="1" ht="15" customHeight="1" x14ac:dyDescent="0.2">
      <c r="A347" s="185" t="s">
        <v>3178</v>
      </c>
      <c r="B347" s="208">
        <v>6</v>
      </c>
      <c r="C347" s="208" t="s">
        <v>2236</v>
      </c>
      <c r="D347" s="292"/>
      <c r="E347" s="292"/>
      <c r="F347" s="292"/>
      <c r="G347" s="305"/>
      <c r="H347" s="293"/>
      <c r="I347" s="293" t="s">
        <v>3179</v>
      </c>
      <c r="J347" s="293"/>
      <c r="K347" s="293"/>
      <c r="L347" s="292"/>
      <c r="M347" s="292"/>
      <c r="N347" s="295"/>
      <c r="O347" s="295"/>
    </row>
    <row r="348" spans="1:15" s="219" customFormat="1" ht="15" customHeight="1" x14ac:dyDescent="0.2">
      <c r="A348" s="179" t="s">
        <v>3180</v>
      </c>
      <c r="B348" s="211">
        <v>7</v>
      </c>
      <c r="C348" s="211" t="s">
        <v>2256</v>
      </c>
      <c r="D348" s="292"/>
      <c r="E348" s="292"/>
      <c r="F348" s="292"/>
      <c r="G348" s="305"/>
      <c r="H348" s="293"/>
      <c r="I348" s="281"/>
      <c r="J348" s="281" t="s">
        <v>3181</v>
      </c>
      <c r="K348" s="281"/>
      <c r="L348" s="215"/>
      <c r="M348" s="215"/>
      <c r="N348" s="283"/>
      <c r="O348" s="283"/>
    </row>
    <row r="349" spans="1:15" s="219" customFormat="1" ht="15" customHeight="1" x14ac:dyDescent="0.2">
      <c r="A349" s="179" t="s">
        <v>3182</v>
      </c>
      <c r="B349" s="211">
        <v>7</v>
      </c>
      <c r="C349" s="211" t="s">
        <v>2256</v>
      </c>
      <c r="D349" s="292"/>
      <c r="E349" s="292"/>
      <c r="F349" s="292"/>
      <c r="G349" s="305"/>
      <c r="H349" s="293"/>
      <c r="I349" s="281"/>
      <c r="J349" s="281" t="s">
        <v>3183</v>
      </c>
      <c r="K349" s="281"/>
      <c r="L349" s="215"/>
      <c r="M349" s="215"/>
      <c r="N349" s="283"/>
      <c r="O349" s="283"/>
    </row>
    <row r="350" spans="1:15" s="219" customFormat="1" ht="15" customHeight="1" x14ac:dyDescent="0.2">
      <c r="A350" s="179" t="s">
        <v>3184</v>
      </c>
      <c r="B350" s="211">
        <v>6</v>
      </c>
      <c r="C350" s="211" t="s">
        <v>2256</v>
      </c>
      <c r="D350" s="292"/>
      <c r="E350" s="292"/>
      <c r="F350" s="292"/>
      <c r="G350" s="305"/>
      <c r="H350" s="293"/>
      <c r="I350" s="281" t="s">
        <v>3185</v>
      </c>
      <c r="J350" s="281"/>
      <c r="K350" s="281"/>
      <c r="L350" s="215"/>
      <c r="M350" s="215"/>
      <c r="N350" s="283" t="s">
        <v>3186</v>
      </c>
      <c r="O350" s="283" t="s">
        <v>3187</v>
      </c>
    </row>
    <row r="351" spans="1:15" s="219" customFormat="1" ht="15" customHeight="1" x14ac:dyDescent="0.2">
      <c r="A351" s="179" t="s">
        <v>3188</v>
      </c>
      <c r="B351" s="211">
        <v>6</v>
      </c>
      <c r="C351" s="211" t="s">
        <v>2256</v>
      </c>
      <c r="D351" s="292"/>
      <c r="E351" s="292"/>
      <c r="F351" s="292"/>
      <c r="G351" s="305"/>
      <c r="H351" s="293"/>
      <c r="I351" s="281" t="s">
        <v>3189</v>
      </c>
      <c r="J351" s="281"/>
      <c r="K351" s="281"/>
      <c r="L351" s="215"/>
      <c r="M351" s="215"/>
      <c r="N351" s="283" t="s">
        <v>3190</v>
      </c>
      <c r="O351" s="283" t="s">
        <v>3191</v>
      </c>
    </row>
    <row r="352" spans="1:15" s="219" customFormat="1" ht="15" customHeight="1" x14ac:dyDescent="0.2">
      <c r="A352" s="179" t="s">
        <v>3192</v>
      </c>
      <c r="B352" s="211">
        <v>6</v>
      </c>
      <c r="C352" s="211" t="s">
        <v>2256</v>
      </c>
      <c r="D352" s="292"/>
      <c r="E352" s="292"/>
      <c r="F352" s="292"/>
      <c r="G352" s="305"/>
      <c r="H352" s="293"/>
      <c r="I352" s="281" t="s">
        <v>3193</v>
      </c>
      <c r="J352" s="281"/>
      <c r="K352" s="281"/>
      <c r="L352" s="215"/>
      <c r="M352" s="215"/>
      <c r="N352" s="283" t="s">
        <v>3194</v>
      </c>
      <c r="O352" s="283" t="s">
        <v>3195</v>
      </c>
    </row>
    <row r="353" spans="1:15" s="219" customFormat="1" ht="15" customHeight="1" x14ac:dyDescent="0.2">
      <c r="A353" s="179" t="s">
        <v>3196</v>
      </c>
      <c r="B353" s="211">
        <v>6</v>
      </c>
      <c r="C353" s="211" t="s">
        <v>2256</v>
      </c>
      <c r="D353" s="292"/>
      <c r="E353" s="292"/>
      <c r="F353" s="292"/>
      <c r="G353" s="305"/>
      <c r="H353" s="293"/>
      <c r="I353" s="281" t="s">
        <v>3197</v>
      </c>
      <c r="J353" s="281"/>
      <c r="K353" s="281"/>
      <c r="L353" s="215"/>
      <c r="M353" s="215"/>
      <c r="N353" s="283" t="s">
        <v>3198</v>
      </c>
      <c r="O353" s="283"/>
    </row>
    <row r="354" spans="1:15" s="219" customFormat="1" ht="15" customHeight="1" x14ac:dyDescent="0.2">
      <c r="A354" s="179" t="s">
        <v>3199</v>
      </c>
      <c r="B354" s="211">
        <v>6</v>
      </c>
      <c r="C354" s="211" t="s">
        <v>2256</v>
      </c>
      <c r="D354" s="292"/>
      <c r="E354" s="292"/>
      <c r="F354" s="292"/>
      <c r="G354" s="305"/>
      <c r="H354" s="293"/>
      <c r="I354" s="281" t="s">
        <v>3200</v>
      </c>
      <c r="J354" s="281"/>
      <c r="K354" s="281"/>
      <c r="L354" s="215"/>
      <c r="M354" s="215"/>
      <c r="N354" s="283"/>
      <c r="O354" s="283"/>
    </row>
    <row r="355" spans="1:15" s="219" customFormat="1" ht="15" customHeight="1" x14ac:dyDescent="0.2">
      <c r="A355" s="179" t="s">
        <v>3201</v>
      </c>
      <c r="B355" s="211">
        <v>6</v>
      </c>
      <c r="C355" s="211" t="s">
        <v>2256</v>
      </c>
      <c r="D355" s="292"/>
      <c r="E355" s="292"/>
      <c r="F355" s="292"/>
      <c r="G355" s="305"/>
      <c r="H355" s="293"/>
      <c r="I355" s="281" t="s">
        <v>3202</v>
      </c>
      <c r="J355" s="281"/>
      <c r="K355" s="281"/>
      <c r="L355" s="215"/>
      <c r="M355" s="215"/>
      <c r="N355" s="283" t="s">
        <v>3203</v>
      </c>
      <c r="O355" s="283" t="s">
        <v>3204</v>
      </c>
    </row>
    <row r="356" spans="1:15" s="219" customFormat="1" ht="15" customHeight="1" x14ac:dyDescent="0.2">
      <c r="A356" s="179" t="s">
        <v>3205</v>
      </c>
      <c r="B356" s="211">
        <v>6</v>
      </c>
      <c r="C356" s="211" t="s">
        <v>2256</v>
      </c>
      <c r="D356" s="292"/>
      <c r="E356" s="292"/>
      <c r="F356" s="292"/>
      <c r="G356" s="305"/>
      <c r="H356" s="293"/>
      <c r="I356" s="281" t="s">
        <v>3206</v>
      </c>
      <c r="J356" s="281"/>
      <c r="K356" s="281"/>
      <c r="L356" s="215"/>
      <c r="M356" s="215"/>
      <c r="N356" s="283" t="s">
        <v>3207</v>
      </c>
      <c r="O356" s="283" t="s">
        <v>3208</v>
      </c>
    </row>
    <row r="357" spans="1:15" s="219" customFormat="1" ht="15" customHeight="1" x14ac:dyDescent="0.2">
      <c r="A357" s="179" t="s">
        <v>3209</v>
      </c>
      <c r="B357" s="211">
        <v>6</v>
      </c>
      <c r="C357" s="211" t="s">
        <v>2256</v>
      </c>
      <c r="D357" s="292"/>
      <c r="E357" s="292"/>
      <c r="F357" s="292"/>
      <c r="G357" s="305"/>
      <c r="H357" s="293"/>
      <c r="I357" s="281" t="s">
        <v>3210</v>
      </c>
      <c r="J357" s="281"/>
      <c r="K357" s="281"/>
      <c r="L357" s="215"/>
      <c r="M357" s="215"/>
      <c r="N357" s="283" t="s">
        <v>3211</v>
      </c>
      <c r="O357" s="283" t="s">
        <v>3212</v>
      </c>
    </row>
    <row r="358" spans="1:15" s="219" customFormat="1" ht="15" customHeight="1" x14ac:dyDescent="0.2">
      <c r="A358" s="179" t="s">
        <v>3213</v>
      </c>
      <c r="B358" s="211">
        <v>6</v>
      </c>
      <c r="C358" s="211" t="s">
        <v>2256</v>
      </c>
      <c r="D358" s="292"/>
      <c r="E358" s="292"/>
      <c r="F358" s="292"/>
      <c r="G358" s="305"/>
      <c r="H358" s="293"/>
      <c r="I358" s="281" t="s">
        <v>3214</v>
      </c>
      <c r="J358" s="281"/>
      <c r="K358" s="281"/>
      <c r="L358" s="215"/>
      <c r="M358" s="215"/>
      <c r="N358" s="283" t="s">
        <v>3211</v>
      </c>
      <c r="O358" s="283" t="s">
        <v>3212</v>
      </c>
    </row>
    <row r="359" spans="1:15" s="219" customFormat="1" ht="15" customHeight="1" x14ac:dyDescent="0.2">
      <c r="A359" s="179" t="s">
        <v>3215</v>
      </c>
      <c r="B359" s="211">
        <v>6</v>
      </c>
      <c r="C359" s="211" t="s">
        <v>2256</v>
      </c>
      <c r="D359" s="292"/>
      <c r="E359" s="292"/>
      <c r="F359" s="292"/>
      <c r="G359" s="305"/>
      <c r="H359" s="293"/>
      <c r="I359" s="281" t="s">
        <v>3216</v>
      </c>
      <c r="J359" s="281"/>
      <c r="K359" s="281"/>
      <c r="L359" s="215"/>
      <c r="M359" s="215"/>
      <c r="N359" s="283" t="s">
        <v>3217</v>
      </c>
      <c r="O359" s="283" t="s">
        <v>3212</v>
      </c>
    </row>
    <row r="360" spans="1:15" s="185" customFormat="1" ht="15" customHeight="1" x14ac:dyDescent="0.2">
      <c r="A360" s="204" t="s">
        <v>3218</v>
      </c>
      <c r="B360" s="205">
        <v>5</v>
      </c>
      <c r="C360" s="205" t="s">
        <v>2236</v>
      </c>
      <c r="D360" s="204"/>
      <c r="E360" s="206"/>
      <c r="F360" s="206"/>
      <c r="G360" s="206"/>
      <c r="H360" s="278" t="s">
        <v>3219</v>
      </c>
      <c r="I360" s="206"/>
      <c r="J360" s="206"/>
      <c r="K360" s="204"/>
      <c r="L360" s="204"/>
      <c r="M360" s="206"/>
      <c r="N360" s="207" t="s">
        <v>3220</v>
      </c>
      <c r="O360" s="207"/>
    </row>
    <row r="361" spans="1:15" s="185" customFormat="1" ht="15" customHeight="1" x14ac:dyDescent="0.2">
      <c r="A361" s="185" t="s">
        <v>3221</v>
      </c>
      <c r="B361" s="208">
        <v>6</v>
      </c>
      <c r="C361" s="208" t="s">
        <v>2236</v>
      </c>
      <c r="E361" s="209"/>
      <c r="F361" s="209"/>
      <c r="G361" s="209"/>
      <c r="H361" s="209"/>
      <c r="I361" s="209" t="s">
        <v>3222</v>
      </c>
      <c r="J361" s="209"/>
      <c r="M361" s="209"/>
      <c r="N361" s="210" t="s">
        <v>3223</v>
      </c>
      <c r="O361" s="307" t="s">
        <v>3224</v>
      </c>
    </row>
    <row r="362" spans="1:15" ht="15" customHeight="1" x14ac:dyDescent="0.2">
      <c r="A362" s="179" t="s">
        <v>3225</v>
      </c>
      <c r="B362" s="211">
        <v>7</v>
      </c>
      <c r="C362" s="211" t="s">
        <v>2256</v>
      </c>
      <c r="D362" s="179"/>
      <c r="E362" s="212"/>
      <c r="F362" s="212"/>
      <c r="G362" s="212"/>
      <c r="H362" s="212"/>
      <c r="I362" s="212"/>
      <c r="J362" s="212" t="s">
        <v>3226</v>
      </c>
      <c r="K362" s="179"/>
      <c r="L362" s="179"/>
      <c r="M362" s="212"/>
      <c r="N362" s="213" t="s">
        <v>3227</v>
      </c>
      <c r="O362" s="213"/>
    </row>
    <row r="363" spans="1:15" ht="15" customHeight="1" x14ac:dyDescent="0.2">
      <c r="A363" s="179" t="s">
        <v>3228</v>
      </c>
      <c r="B363" s="211">
        <v>7</v>
      </c>
      <c r="C363" s="211" t="s">
        <v>2256</v>
      </c>
      <c r="D363" s="179"/>
      <c r="E363" s="212"/>
      <c r="F363" s="212"/>
      <c r="G363" s="212"/>
      <c r="H363" s="212"/>
      <c r="I363" s="212"/>
      <c r="J363" s="212" t="s">
        <v>3229</v>
      </c>
      <c r="K363" s="179"/>
      <c r="L363" s="179"/>
      <c r="M363" s="212"/>
      <c r="N363" s="213" t="s">
        <v>3230</v>
      </c>
      <c r="O363" s="213"/>
    </row>
    <row r="364" spans="1:15" s="309" customFormat="1" ht="15" customHeight="1" x14ac:dyDescent="0.2">
      <c r="A364" s="204" t="s">
        <v>3231</v>
      </c>
      <c r="B364" s="205">
        <v>5</v>
      </c>
      <c r="C364" s="205" t="s">
        <v>2236</v>
      </c>
      <c r="D364" s="206"/>
      <c r="E364" s="206"/>
      <c r="F364" s="308"/>
      <c r="G364" s="308"/>
      <c r="H364" s="278" t="s">
        <v>3232</v>
      </c>
      <c r="I364" s="206"/>
      <c r="J364" s="308"/>
      <c r="K364" s="206"/>
      <c r="L364" s="206"/>
      <c r="M364" s="308"/>
      <c r="N364" s="299" t="s">
        <v>3233</v>
      </c>
      <c r="O364" s="207"/>
    </row>
    <row r="365" spans="1:15" s="297" customFormat="1" ht="15" customHeight="1" x14ac:dyDescent="0.2">
      <c r="A365" s="179" t="s">
        <v>3234</v>
      </c>
      <c r="B365" s="211">
        <v>6</v>
      </c>
      <c r="C365" s="211" t="s">
        <v>2256</v>
      </c>
      <c r="D365" s="212"/>
      <c r="E365" s="212"/>
      <c r="H365" s="212"/>
      <c r="I365" s="212" t="s">
        <v>3235</v>
      </c>
      <c r="K365" s="212"/>
      <c r="L365" s="212"/>
      <c r="N365" s="300" t="s">
        <v>3236</v>
      </c>
      <c r="O365" s="213"/>
    </row>
    <row r="366" spans="1:15" s="199" customFormat="1" ht="15" customHeight="1" x14ac:dyDescent="0.2">
      <c r="A366" s="200" t="s">
        <v>3237</v>
      </c>
      <c r="B366" s="201">
        <v>4</v>
      </c>
      <c r="C366" s="201" t="s">
        <v>2236</v>
      </c>
      <c r="D366" s="274"/>
      <c r="E366" s="274"/>
      <c r="F366" s="274"/>
      <c r="G366" s="275" t="s">
        <v>3238</v>
      </c>
      <c r="H366" s="275"/>
      <c r="I366" s="275"/>
      <c r="J366" s="275"/>
      <c r="K366" s="275"/>
      <c r="L366" s="274"/>
      <c r="M366" s="274"/>
      <c r="N366" s="276" t="s">
        <v>3239</v>
      </c>
      <c r="O366" s="276"/>
    </row>
    <row r="367" spans="1:15" s="199" customFormat="1" ht="15" customHeight="1" x14ac:dyDescent="0.2">
      <c r="A367" s="204" t="s">
        <v>3240</v>
      </c>
      <c r="B367" s="205">
        <v>5</v>
      </c>
      <c r="C367" s="205" t="s">
        <v>2236</v>
      </c>
      <c r="D367" s="277"/>
      <c r="E367" s="277"/>
      <c r="F367" s="277"/>
      <c r="G367" s="278" t="s">
        <v>3241</v>
      </c>
      <c r="H367" s="278" t="s">
        <v>3242</v>
      </c>
      <c r="I367" s="278"/>
      <c r="J367" s="278"/>
      <c r="K367" s="278"/>
      <c r="L367" s="277"/>
      <c r="M367" s="277"/>
      <c r="N367" s="280" t="s">
        <v>3243</v>
      </c>
      <c r="O367" s="280"/>
    </row>
    <row r="368" spans="1:15" s="219" customFormat="1" ht="15" customHeight="1" x14ac:dyDescent="0.2">
      <c r="A368" s="179" t="s">
        <v>3244</v>
      </c>
      <c r="B368" s="211">
        <v>6</v>
      </c>
      <c r="C368" s="211" t="s">
        <v>2256</v>
      </c>
      <c r="D368" s="215"/>
      <c r="E368" s="215"/>
      <c r="F368" s="215"/>
      <c r="G368" s="281" t="s">
        <v>3241</v>
      </c>
      <c r="H368" s="281"/>
      <c r="I368" s="281" t="s">
        <v>3245</v>
      </c>
      <c r="J368" s="281"/>
      <c r="K368" s="281"/>
      <c r="L368" s="215"/>
      <c r="M368" s="215"/>
      <c r="N368" s="283" t="s">
        <v>3246</v>
      </c>
      <c r="O368" s="283"/>
    </row>
    <row r="369" spans="1:15" s="219" customFormat="1" ht="15" customHeight="1" x14ac:dyDescent="0.2">
      <c r="A369" s="179" t="s">
        <v>3247</v>
      </c>
      <c r="B369" s="211">
        <v>6</v>
      </c>
      <c r="C369" s="211" t="s">
        <v>2256</v>
      </c>
      <c r="D369" s="215"/>
      <c r="E369" s="215"/>
      <c r="F369" s="215"/>
      <c r="G369" s="281" t="s">
        <v>3241</v>
      </c>
      <c r="H369" s="281"/>
      <c r="I369" s="281" t="s">
        <v>3248</v>
      </c>
      <c r="J369" s="281"/>
      <c r="K369" s="281"/>
      <c r="L369" s="215"/>
      <c r="M369" s="215"/>
      <c r="N369" s="283" t="s">
        <v>3249</v>
      </c>
      <c r="O369" s="283"/>
    </row>
    <row r="370" spans="1:15" s="219" customFormat="1" ht="15" customHeight="1" x14ac:dyDescent="0.2">
      <c r="A370" s="179" t="s">
        <v>3250</v>
      </c>
      <c r="B370" s="211">
        <v>6</v>
      </c>
      <c r="C370" s="211" t="s">
        <v>2256</v>
      </c>
      <c r="D370" s="215"/>
      <c r="E370" s="215"/>
      <c r="F370" s="215"/>
      <c r="G370" s="281" t="s">
        <v>3241</v>
      </c>
      <c r="H370" s="281"/>
      <c r="I370" s="281" t="s">
        <v>3251</v>
      </c>
      <c r="J370" s="281"/>
      <c r="K370" s="281"/>
      <c r="L370" s="215"/>
      <c r="M370" s="215"/>
      <c r="N370" s="283" t="s">
        <v>3252</v>
      </c>
      <c r="O370" s="283"/>
    </row>
    <row r="371" spans="1:15" s="185" customFormat="1" ht="15" customHeight="1" x14ac:dyDescent="0.2">
      <c r="A371" s="200" t="s">
        <v>3253</v>
      </c>
      <c r="B371" s="201">
        <v>4</v>
      </c>
      <c r="C371" s="201" t="s">
        <v>2236</v>
      </c>
      <c r="D371" s="200"/>
      <c r="E371" s="202"/>
      <c r="F371" s="202"/>
      <c r="G371" s="202" t="s">
        <v>3254</v>
      </c>
      <c r="H371" s="200"/>
      <c r="I371" s="200"/>
      <c r="J371" s="200"/>
      <c r="K371" s="200"/>
      <c r="L371" s="200"/>
      <c r="M371" s="200"/>
      <c r="N371" s="203" t="s">
        <v>3255</v>
      </c>
      <c r="O371" s="203"/>
    </row>
    <row r="372" spans="1:15" ht="15" customHeight="1" x14ac:dyDescent="0.2">
      <c r="A372" s="264" t="s">
        <v>3256</v>
      </c>
      <c r="B372" s="265">
        <v>5</v>
      </c>
      <c r="C372" s="265" t="s">
        <v>2256</v>
      </c>
      <c r="D372" s="264"/>
      <c r="E372" s="266"/>
      <c r="F372" s="266"/>
      <c r="G372" s="266"/>
      <c r="H372" s="266" t="s">
        <v>3257</v>
      </c>
      <c r="I372" s="266"/>
      <c r="J372" s="266"/>
      <c r="K372" s="264"/>
      <c r="L372" s="264"/>
      <c r="M372" s="266"/>
      <c r="N372" s="271" t="s">
        <v>3258</v>
      </c>
      <c r="O372" s="271"/>
    </row>
    <row r="373" spans="1:15" ht="15" customHeight="1" x14ac:dyDescent="0.2">
      <c r="A373" s="264" t="s">
        <v>3259</v>
      </c>
      <c r="B373" s="265">
        <v>5</v>
      </c>
      <c r="C373" s="265" t="s">
        <v>2256</v>
      </c>
      <c r="D373" s="264"/>
      <c r="E373" s="266"/>
      <c r="F373" s="266"/>
      <c r="G373" s="266"/>
      <c r="H373" s="266" t="s">
        <v>3260</v>
      </c>
      <c r="I373" s="266"/>
      <c r="J373" s="266"/>
      <c r="K373" s="264"/>
      <c r="L373" s="264"/>
      <c r="M373" s="266"/>
      <c r="N373" s="271" t="s">
        <v>3261</v>
      </c>
      <c r="O373" s="271"/>
    </row>
    <row r="374" spans="1:15" ht="15" customHeight="1" x14ac:dyDescent="0.2">
      <c r="A374" s="264" t="s">
        <v>3262</v>
      </c>
      <c r="B374" s="265">
        <v>5</v>
      </c>
      <c r="C374" s="265" t="s">
        <v>2256</v>
      </c>
      <c r="D374" s="264"/>
      <c r="E374" s="266"/>
      <c r="F374" s="266"/>
      <c r="G374" s="266"/>
      <c r="H374" s="266" t="s">
        <v>3263</v>
      </c>
      <c r="I374" s="266"/>
      <c r="J374" s="266"/>
      <c r="K374" s="264"/>
      <c r="L374" s="264"/>
      <c r="M374" s="266"/>
      <c r="N374" s="271" t="s">
        <v>3264</v>
      </c>
      <c r="O374" s="271"/>
    </row>
    <row r="375" spans="1:15" ht="15" customHeight="1" x14ac:dyDescent="0.2">
      <c r="A375" s="264" t="s">
        <v>3265</v>
      </c>
      <c r="B375" s="265">
        <v>5</v>
      </c>
      <c r="C375" s="265" t="s">
        <v>2256</v>
      </c>
      <c r="D375" s="264"/>
      <c r="E375" s="266"/>
      <c r="F375" s="266"/>
      <c r="G375" s="266"/>
      <c r="H375" s="266" t="s">
        <v>3266</v>
      </c>
      <c r="I375" s="266"/>
      <c r="J375" s="266"/>
      <c r="K375" s="264"/>
      <c r="L375" s="264"/>
      <c r="M375" s="266"/>
      <c r="N375" s="271" t="s">
        <v>3267</v>
      </c>
      <c r="O375" s="271"/>
    </row>
    <row r="376" spans="1:15" ht="15" customHeight="1" x14ac:dyDescent="0.2">
      <c r="A376" s="264" t="s">
        <v>3268</v>
      </c>
      <c r="B376" s="265">
        <v>5</v>
      </c>
      <c r="C376" s="265" t="s">
        <v>2256</v>
      </c>
      <c r="D376" s="264"/>
      <c r="E376" s="266"/>
      <c r="F376" s="266"/>
      <c r="G376" s="266"/>
      <c r="H376" s="266" t="s">
        <v>3269</v>
      </c>
      <c r="I376" s="266"/>
      <c r="J376" s="266"/>
      <c r="K376" s="264"/>
      <c r="L376" s="264"/>
      <c r="M376" s="266"/>
      <c r="N376" s="271"/>
      <c r="O376" s="271"/>
    </row>
    <row r="377" spans="1:15" s="185" customFormat="1" ht="15" customHeight="1" x14ac:dyDescent="0.2">
      <c r="A377" s="193" t="s">
        <v>3270</v>
      </c>
      <c r="B377" s="194">
        <v>3</v>
      </c>
      <c r="C377" s="194" t="s">
        <v>2236</v>
      </c>
      <c r="D377" s="193"/>
      <c r="E377" s="310"/>
      <c r="F377" s="311" t="s">
        <v>3271</v>
      </c>
      <c r="G377" s="311"/>
      <c r="H377" s="311"/>
      <c r="I377" s="312"/>
      <c r="J377" s="310"/>
      <c r="K377" s="193"/>
      <c r="L377" s="193"/>
      <c r="M377" s="310"/>
      <c r="N377" s="313" t="s">
        <v>3272</v>
      </c>
      <c r="O377" s="313"/>
    </row>
    <row r="378" spans="1:15" s="185" customFormat="1" ht="15" customHeight="1" x14ac:dyDescent="0.2">
      <c r="A378" s="200" t="s">
        <v>3273</v>
      </c>
      <c r="B378" s="201">
        <v>4</v>
      </c>
      <c r="C378" s="201" t="s">
        <v>2236</v>
      </c>
      <c r="D378" s="202"/>
      <c r="E378" s="202"/>
      <c r="F378" s="225"/>
      <c r="G378" s="275" t="s">
        <v>3274</v>
      </c>
      <c r="H378" s="275"/>
      <c r="I378" s="225"/>
      <c r="J378" s="225"/>
      <c r="K378" s="225"/>
      <c r="L378" s="225"/>
      <c r="M378" s="225"/>
      <c r="N378" s="314" t="s">
        <v>3275</v>
      </c>
      <c r="O378" s="314"/>
    </row>
    <row r="379" spans="1:15" ht="15" customHeight="1" x14ac:dyDescent="0.2">
      <c r="A379" s="264" t="s">
        <v>3276</v>
      </c>
      <c r="B379" s="265">
        <v>5</v>
      </c>
      <c r="C379" s="265" t="s">
        <v>2256</v>
      </c>
      <c r="D379" s="266"/>
      <c r="E379" s="266"/>
      <c r="F379" s="315"/>
      <c r="G379" s="302"/>
      <c r="H379" s="302" t="s">
        <v>3277</v>
      </c>
      <c r="I379" s="315"/>
      <c r="J379" s="315"/>
      <c r="K379" s="315"/>
      <c r="L379" s="315"/>
      <c r="M379" s="315"/>
      <c r="N379" s="316" t="s">
        <v>3278</v>
      </c>
      <c r="O379" s="316"/>
    </row>
    <row r="380" spans="1:15" ht="15" customHeight="1" x14ac:dyDescent="0.2">
      <c r="A380" s="264" t="s">
        <v>3279</v>
      </c>
      <c r="B380" s="265">
        <v>5</v>
      </c>
      <c r="C380" s="265" t="s">
        <v>2256</v>
      </c>
      <c r="D380" s="266"/>
      <c r="E380" s="266"/>
      <c r="F380" s="315"/>
      <c r="G380" s="302"/>
      <c r="H380" s="302" t="s">
        <v>3280</v>
      </c>
      <c r="I380" s="315"/>
      <c r="J380" s="315"/>
      <c r="K380" s="315"/>
      <c r="L380" s="315"/>
      <c r="M380" s="315"/>
      <c r="N380" s="316" t="s">
        <v>3281</v>
      </c>
      <c r="O380" s="316"/>
    </row>
    <row r="381" spans="1:15" s="319" customFormat="1" ht="15" customHeight="1" x14ac:dyDescent="0.2">
      <c r="A381" s="317" t="s">
        <v>3282</v>
      </c>
      <c r="B381" s="318">
        <v>5</v>
      </c>
      <c r="C381" s="318" t="s">
        <v>2256</v>
      </c>
      <c r="D381" s="315"/>
      <c r="E381" s="315"/>
      <c r="F381" s="315"/>
      <c r="G381" s="302"/>
      <c r="H381" s="302" t="s">
        <v>3274</v>
      </c>
      <c r="I381" s="315"/>
      <c r="J381" s="315"/>
      <c r="K381" s="315"/>
      <c r="L381" s="315"/>
      <c r="M381" s="315"/>
      <c r="N381" s="316" t="s">
        <v>3283</v>
      </c>
      <c r="O381" s="316"/>
    </row>
    <row r="382" spans="1:15" ht="15" customHeight="1" x14ac:dyDescent="0.2">
      <c r="A382" s="320" t="s">
        <v>3284</v>
      </c>
      <c r="B382" s="321">
        <v>4</v>
      </c>
      <c r="C382" s="321" t="s">
        <v>2256</v>
      </c>
      <c r="D382" s="322"/>
      <c r="E382" s="322"/>
      <c r="F382" s="323"/>
      <c r="G382" s="324" t="s">
        <v>3285</v>
      </c>
      <c r="H382" s="324"/>
      <c r="I382" s="323"/>
      <c r="J382" s="323"/>
      <c r="K382" s="323"/>
      <c r="L382" s="323"/>
      <c r="M382" s="323"/>
      <c r="N382" s="325" t="s">
        <v>3286</v>
      </c>
      <c r="O382" s="325"/>
    </row>
    <row r="383" spans="1:15" ht="15" customHeight="1" x14ac:dyDescent="0.2">
      <c r="A383" s="320" t="s">
        <v>3287</v>
      </c>
      <c r="B383" s="321">
        <v>4</v>
      </c>
      <c r="C383" s="321" t="s">
        <v>2256</v>
      </c>
      <c r="D383" s="322"/>
      <c r="E383" s="322"/>
      <c r="F383" s="323"/>
      <c r="G383" s="324" t="s">
        <v>3288</v>
      </c>
      <c r="H383" s="324"/>
      <c r="I383" s="323"/>
      <c r="J383" s="323"/>
      <c r="K383" s="323"/>
      <c r="L383" s="323"/>
      <c r="M383" s="323"/>
      <c r="N383" s="325" t="s">
        <v>3289</v>
      </c>
      <c r="O383" s="325"/>
    </row>
    <row r="384" spans="1:15" s="185" customFormat="1" ht="15" customHeight="1" x14ac:dyDescent="0.2">
      <c r="A384" s="193" t="s">
        <v>3290</v>
      </c>
      <c r="B384" s="194">
        <v>3</v>
      </c>
      <c r="C384" s="194" t="s">
        <v>2236</v>
      </c>
      <c r="D384" s="193"/>
      <c r="E384" s="193"/>
      <c r="F384" s="197" t="s">
        <v>3291</v>
      </c>
      <c r="G384" s="197"/>
      <c r="H384" s="197"/>
      <c r="I384" s="197"/>
      <c r="J384" s="197"/>
      <c r="K384" s="197"/>
      <c r="L384" s="197"/>
      <c r="M384" s="197"/>
      <c r="N384" s="223" t="s">
        <v>3292</v>
      </c>
      <c r="O384" s="224"/>
    </row>
    <row r="385" spans="1:15" s="185" customFormat="1" ht="15" customHeight="1" x14ac:dyDescent="0.2">
      <c r="A385" s="200" t="s">
        <v>3293</v>
      </c>
      <c r="B385" s="201">
        <v>4</v>
      </c>
      <c r="C385" s="201" t="s">
        <v>2236</v>
      </c>
      <c r="D385" s="200"/>
      <c r="E385" s="200"/>
      <c r="F385" s="260"/>
      <c r="G385" s="260" t="s">
        <v>2935</v>
      </c>
      <c r="H385" s="260"/>
      <c r="I385" s="260"/>
      <c r="J385" s="260"/>
      <c r="K385" s="202"/>
      <c r="L385" s="202"/>
      <c r="M385" s="202"/>
      <c r="N385" s="326" t="s">
        <v>3294</v>
      </c>
      <c r="O385" s="262"/>
    </row>
    <row r="386" spans="1:15" ht="15" customHeight="1" x14ac:dyDescent="0.2">
      <c r="A386" s="264" t="s">
        <v>3295</v>
      </c>
      <c r="B386" s="265">
        <v>5</v>
      </c>
      <c r="C386" s="265" t="s">
        <v>2256</v>
      </c>
      <c r="D386" s="264"/>
      <c r="E386" s="264"/>
      <c r="F386" s="266"/>
      <c r="G386" s="266"/>
      <c r="H386" s="268" t="s">
        <v>2938</v>
      </c>
      <c r="I386" s="270"/>
      <c r="J386" s="267"/>
      <c r="K386" s="266"/>
      <c r="L386" s="266"/>
      <c r="M386" s="266"/>
      <c r="N386" s="271" t="s">
        <v>3296</v>
      </c>
      <c r="O386" s="272"/>
    </row>
    <row r="387" spans="1:15" ht="15" customHeight="1" x14ac:dyDescent="0.2">
      <c r="A387" s="264" t="s">
        <v>3297</v>
      </c>
      <c r="B387" s="265">
        <v>5</v>
      </c>
      <c r="C387" s="265" t="s">
        <v>2256</v>
      </c>
      <c r="D387" s="264"/>
      <c r="E387" s="264"/>
      <c r="F387" s="266"/>
      <c r="G387" s="266"/>
      <c r="H387" s="268" t="s">
        <v>2941</v>
      </c>
      <c r="I387" s="270"/>
      <c r="J387" s="267"/>
      <c r="K387" s="266"/>
      <c r="L387" s="266"/>
      <c r="M387" s="266"/>
      <c r="N387" s="271" t="s">
        <v>3298</v>
      </c>
      <c r="O387" s="272"/>
    </row>
    <row r="388" spans="1:15" ht="15" customHeight="1" x14ac:dyDescent="0.2">
      <c r="A388" s="264" t="s">
        <v>3299</v>
      </c>
      <c r="B388" s="265">
        <v>5</v>
      </c>
      <c r="C388" s="265" t="s">
        <v>2256</v>
      </c>
      <c r="D388" s="264"/>
      <c r="E388" s="264"/>
      <c r="F388" s="266"/>
      <c r="G388" s="266"/>
      <c r="H388" s="268" t="s">
        <v>2944</v>
      </c>
      <c r="I388" s="270"/>
      <c r="J388" s="267"/>
      <c r="K388" s="266"/>
      <c r="L388" s="266"/>
      <c r="M388" s="266"/>
      <c r="N388" s="271" t="s">
        <v>3300</v>
      </c>
      <c r="O388" s="272"/>
    </row>
    <row r="389" spans="1:15" ht="15" customHeight="1" x14ac:dyDescent="0.2">
      <c r="A389" s="264" t="s">
        <v>3301</v>
      </c>
      <c r="B389" s="265">
        <v>5</v>
      </c>
      <c r="C389" s="265" t="s">
        <v>2256</v>
      </c>
      <c r="D389" s="264"/>
      <c r="E389" s="264"/>
      <c r="F389" s="266"/>
      <c r="G389" s="266"/>
      <c r="H389" s="268" t="s">
        <v>2947</v>
      </c>
      <c r="I389" s="268"/>
      <c r="J389" s="268"/>
      <c r="K389" s="266"/>
      <c r="L389" s="266"/>
      <c r="M389" s="266"/>
      <c r="N389" s="271" t="s">
        <v>3302</v>
      </c>
      <c r="O389" s="272"/>
    </row>
    <row r="390" spans="1:15" ht="15" customHeight="1" x14ac:dyDescent="0.2">
      <c r="A390" s="264" t="s">
        <v>3303</v>
      </c>
      <c r="B390" s="265">
        <v>5</v>
      </c>
      <c r="C390" s="265" t="s">
        <v>2256</v>
      </c>
      <c r="D390" s="264"/>
      <c r="E390" s="264"/>
      <c r="F390" s="266"/>
      <c r="G390" s="266"/>
      <c r="H390" s="268" t="s">
        <v>3304</v>
      </c>
      <c r="I390" s="270"/>
      <c r="J390" s="267"/>
      <c r="K390" s="266"/>
      <c r="L390" s="266"/>
      <c r="M390" s="266"/>
      <c r="N390" s="271" t="s">
        <v>3305</v>
      </c>
      <c r="O390" s="272"/>
    </row>
    <row r="391" spans="1:15" s="185" customFormat="1" ht="15" customHeight="1" x14ac:dyDescent="0.2">
      <c r="A391" s="200" t="s">
        <v>3306</v>
      </c>
      <c r="B391" s="201">
        <v>4</v>
      </c>
      <c r="C391" s="201" t="s">
        <v>2236</v>
      </c>
      <c r="D391" s="200"/>
      <c r="E391" s="200"/>
      <c r="F391" s="260"/>
      <c r="G391" s="260" t="s">
        <v>2953</v>
      </c>
      <c r="H391" s="260"/>
      <c r="I391" s="260"/>
      <c r="J391" s="260"/>
      <c r="K391" s="202"/>
      <c r="L391" s="202"/>
      <c r="M391" s="202"/>
      <c r="N391" s="326" t="s">
        <v>3307</v>
      </c>
      <c r="O391" s="262"/>
    </row>
    <row r="392" spans="1:15" ht="15" customHeight="1" x14ac:dyDescent="0.2">
      <c r="A392" s="264" t="s">
        <v>3308</v>
      </c>
      <c r="B392" s="265">
        <v>5</v>
      </c>
      <c r="C392" s="265" t="s">
        <v>2256</v>
      </c>
      <c r="D392" s="264"/>
      <c r="E392" s="264"/>
      <c r="F392" s="266"/>
      <c r="G392" s="266"/>
      <c r="H392" s="268" t="s">
        <v>2956</v>
      </c>
      <c r="I392" s="270"/>
      <c r="J392" s="267"/>
      <c r="K392" s="266"/>
      <c r="L392" s="266"/>
      <c r="M392" s="266"/>
      <c r="N392" s="271" t="s">
        <v>3309</v>
      </c>
      <c r="O392" s="272"/>
    </row>
    <row r="393" spans="1:15" ht="15" customHeight="1" x14ac:dyDescent="0.2">
      <c r="A393" s="264" t="s">
        <v>3310</v>
      </c>
      <c r="B393" s="265">
        <v>5</v>
      </c>
      <c r="C393" s="265" t="s">
        <v>2256</v>
      </c>
      <c r="D393" s="264"/>
      <c r="E393" s="264"/>
      <c r="F393" s="266"/>
      <c r="G393" s="266"/>
      <c r="H393" s="268" t="s">
        <v>2959</v>
      </c>
      <c r="I393" s="268"/>
      <c r="J393" s="268"/>
      <c r="K393" s="266"/>
      <c r="L393" s="266"/>
      <c r="M393" s="266"/>
      <c r="N393" s="271" t="s">
        <v>3311</v>
      </c>
      <c r="O393" s="272"/>
    </row>
    <row r="394" spans="1:15" ht="15" customHeight="1" x14ac:dyDescent="0.2">
      <c r="A394" s="264" t="s">
        <v>3312</v>
      </c>
      <c r="B394" s="265">
        <v>5</v>
      </c>
      <c r="C394" s="265" t="s">
        <v>2256</v>
      </c>
      <c r="D394" s="264"/>
      <c r="E394" s="264"/>
      <c r="F394" s="266"/>
      <c r="G394" s="266"/>
      <c r="H394" s="268" t="s">
        <v>2962</v>
      </c>
      <c r="I394" s="270"/>
      <c r="J394" s="267"/>
      <c r="K394" s="266"/>
      <c r="L394" s="266"/>
      <c r="M394" s="266"/>
      <c r="N394" s="271" t="s">
        <v>3313</v>
      </c>
      <c r="O394" s="272"/>
    </row>
    <row r="395" spans="1:15" ht="15" customHeight="1" x14ac:dyDescent="0.2">
      <c r="A395" s="264" t="s">
        <v>3314</v>
      </c>
      <c r="B395" s="265">
        <v>5</v>
      </c>
      <c r="C395" s="265" t="s">
        <v>2256</v>
      </c>
      <c r="D395" s="264"/>
      <c r="E395" s="264"/>
      <c r="F395" s="266"/>
      <c r="G395" s="266"/>
      <c r="H395" s="268" t="s">
        <v>2965</v>
      </c>
      <c r="I395" s="270"/>
      <c r="J395" s="267"/>
      <c r="K395" s="266"/>
      <c r="L395" s="266"/>
      <c r="M395" s="266"/>
      <c r="N395" s="271" t="s">
        <v>3315</v>
      </c>
      <c r="O395" s="272"/>
    </row>
    <row r="396" spans="1:15" ht="15" customHeight="1" x14ac:dyDescent="0.2">
      <c r="A396" s="264" t="s">
        <v>3316</v>
      </c>
      <c r="B396" s="265">
        <v>5</v>
      </c>
      <c r="C396" s="265" t="s">
        <v>2256</v>
      </c>
      <c r="D396" s="264"/>
      <c r="E396" s="264"/>
      <c r="F396" s="266"/>
      <c r="G396" s="266"/>
      <c r="H396" s="268" t="s">
        <v>2968</v>
      </c>
      <c r="I396" s="270"/>
      <c r="J396" s="267"/>
      <c r="K396" s="266"/>
      <c r="L396" s="266"/>
      <c r="M396" s="266"/>
      <c r="N396" s="271" t="s">
        <v>3317</v>
      </c>
      <c r="O396" s="272"/>
    </row>
    <row r="397" spans="1:15" s="185" customFormat="1" ht="15" customHeight="1" x14ac:dyDescent="0.2">
      <c r="A397" s="193" t="s">
        <v>3318</v>
      </c>
      <c r="B397" s="194">
        <v>3</v>
      </c>
      <c r="C397" s="194" t="s">
        <v>2236</v>
      </c>
      <c r="D397" s="193"/>
      <c r="E397" s="193"/>
      <c r="F397" s="196" t="s">
        <v>3319</v>
      </c>
      <c r="G397" s="196"/>
      <c r="H397" s="196"/>
      <c r="I397" s="196"/>
      <c r="J397" s="196"/>
      <c r="K397" s="197"/>
      <c r="L397" s="197"/>
      <c r="M397" s="197"/>
      <c r="N397" s="273" t="s">
        <v>3320</v>
      </c>
      <c r="O397" s="198"/>
    </row>
    <row r="398" spans="1:15" s="185" customFormat="1" ht="15" customHeight="1" x14ac:dyDescent="0.2">
      <c r="A398" s="264" t="s">
        <v>3321</v>
      </c>
      <c r="B398" s="265">
        <v>5</v>
      </c>
      <c r="C398" s="265" t="s">
        <v>2256</v>
      </c>
      <c r="D398" s="264"/>
      <c r="E398" s="264"/>
      <c r="F398" s="266"/>
      <c r="G398" s="266"/>
      <c r="H398" s="327" t="s">
        <v>3322</v>
      </c>
      <c r="I398" s="328"/>
      <c r="J398" s="266"/>
      <c r="K398" s="266"/>
      <c r="L398" s="266"/>
      <c r="M398" s="266"/>
      <c r="N398" s="271" t="s">
        <v>3323</v>
      </c>
      <c r="O398" s="271"/>
    </row>
    <row r="399" spans="1:15" s="185" customFormat="1" ht="15" customHeight="1" x14ac:dyDescent="0.2">
      <c r="A399" s="264" t="s">
        <v>3324</v>
      </c>
      <c r="B399" s="265">
        <v>5</v>
      </c>
      <c r="C399" s="265" t="s">
        <v>2256</v>
      </c>
      <c r="D399" s="264"/>
      <c r="E399" s="264"/>
      <c r="F399" s="266"/>
      <c r="G399" s="266"/>
      <c r="H399" s="327" t="s">
        <v>3132</v>
      </c>
      <c r="I399" s="328"/>
      <c r="J399" s="266"/>
      <c r="K399" s="266"/>
      <c r="L399" s="266"/>
      <c r="M399" s="266"/>
      <c r="N399" s="271" t="s">
        <v>3325</v>
      </c>
      <c r="O399" s="271"/>
    </row>
    <row r="400" spans="1:15" s="185" customFormat="1" ht="15" customHeight="1" x14ac:dyDescent="0.2">
      <c r="A400" s="204" t="s">
        <v>3326</v>
      </c>
      <c r="B400" s="205">
        <v>5</v>
      </c>
      <c r="C400" s="205" t="s">
        <v>2236</v>
      </c>
      <c r="D400" s="204"/>
      <c r="E400" s="204"/>
      <c r="F400" s="206"/>
      <c r="G400" s="206"/>
      <c r="H400" s="329" t="s">
        <v>3327</v>
      </c>
      <c r="I400" s="330"/>
      <c r="J400" s="206"/>
      <c r="K400" s="206"/>
      <c r="L400" s="206"/>
      <c r="M400" s="206"/>
      <c r="N400" s="207" t="s">
        <v>3328</v>
      </c>
      <c r="O400" s="207"/>
    </row>
    <row r="401" spans="1:15" ht="15" customHeight="1" x14ac:dyDescent="0.2">
      <c r="A401" s="179" t="s">
        <v>3329</v>
      </c>
      <c r="B401" s="211">
        <v>6</v>
      </c>
      <c r="C401" s="211" t="s">
        <v>2256</v>
      </c>
      <c r="D401" s="179"/>
      <c r="E401" s="179"/>
      <c r="F401" s="212"/>
      <c r="G401" s="212"/>
      <c r="H401" s="215"/>
      <c r="I401" s="256" t="s">
        <v>3330</v>
      </c>
      <c r="J401" s="212"/>
      <c r="K401" s="212"/>
      <c r="L401" s="212"/>
      <c r="M401" s="212"/>
      <c r="N401" s="213"/>
      <c r="O401" s="213"/>
    </row>
    <row r="402" spans="1:15" ht="15" customHeight="1" x14ac:dyDescent="0.2">
      <c r="A402" s="179" t="s">
        <v>3331</v>
      </c>
      <c r="B402" s="211">
        <v>6</v>
      </c>
      <c r="C402" s="211" t="s">
        <v>2256</v>
      </c>
      <c r="D402" s="179"/>
      <c r="E402" s="179"/>
      <c r="F402" s="212"/>
      <c r="G402" s="212"/>
      <c r="H402" s="215"/>
      <c r="I402" s="256" t="s">
        <v>3332</v>
      </c>
      <c r="J402" s="212"/>
      <c r="K402" s="212"/>
      <c r="L402" s="212"/>
      <c r="M402" s="212"/>
      <c r="N402" s="213"/>
      <c r="O402" s="213"/>
    </row>
    <row r="403" spans="1:15" ht="15" customHeight="1" x14ac:dyDescent="0.2">
      <c r="A403" s="179" t="s">
        <v>3333</v>
      </c>
      <c r="B403" s="211">
        <v>6</v>
      </c>
      <c r="C403" s="211" t="s">
        <v>2256</v>
      </c>
      <c r="D403" s="179"/>
      <c r="E403" s="179"/>
      <c r="F403" s="212"/>
      <c r="G403" s="212"/>
      <c r="H403" s="215"/>
      <c r="I403" s="256" t="s">
        <v>3334</v>
      </c>
      <c r="J403" s="212"/>
      <c r="K403" s="212"/>
      <c r="L403" s="212"/>
      <c r="M403" s="212"/>
      <c r="N403" s="213"/>
      <c r="O403" s="213"/>
    </row>
    <row r="404" spans="1:15" ht="15" customHeight="1" x14ac:dyDescent="0.2">
      <c r="A404" s="179" t="s">
        <v>3335</v>
      </c>
      <c r="B404" s="211">
        <v>6</v>
      </c>
      <c r="C404" s="211" t="s">
        <v>2256</v>
      </c>
      <c r="D404" s="179"/>
      <c r="E404" s="179"/>
      <c r="F404" s="212"/>
      <c r="G404" s="212"/>
      <c r="H404" s="215"/>
      <c r="I404" s="256" t="s">
        <v>3336</v>
      </c>
      <c r="J404" s="212"/>
      <c r="K404" s="212"/>
      <c r="L404" s="212"/>
      <c r="M404" s="212"/>
      <c r="O404" s="213"/>
    </row>
    <row r="405" spans="1:15" s="185" customFormat="1" ht="15" customHeight="1" x14ac:dyDescent="0.2">
      <c r="A405" s="193" t="s">
        <v>3337</v>
      </c>
      <c r="B405" s="194">
        <v>3</v>
      </c>
      <c r="C405" s="194" t="s">
        <v>2236</v>
      </c>
      <c r="D405" s="193"/>
      <c r="E405" s="193"/>
      <c r="F405" s="196" t="s">
        <v>3338</v>
      </c>
      <c r="G405" s="196"/>
      <c r="H405" s="196"/>
      <c r="I405" s="196"/>
      <c r="J405" s="196"/>
      <c r="K405" s="197"/>
      <c r="L405" s="197"/>
      <c r="M405" s="197"/>
      <c r="N405" s="273" t="s">
        <v>3339</v>
      </c>
      <c r="O405" s="198"/>
    </row>
    <row r="406" spans="1:15" s="185" customFormat="1" ht="15" customHeight="1" x14ac:dyDescent="0.2">
      <c r="A406" s="200" t="s">
        <v>3340</v>
      </c>
      <c r="B406" s="201">
        <v>4</v>
      </c>
      <c r="C406" s="201" t="s">
        <v>2236</v>
      </c>
      <c r="D406" s="200"/>
      <c r="E406" s="200"/>
      <c r="F406" s="202"/>
      <c r="G406" s="202" t="s">
        <v>3341</v>
      </c>
      <c r="H406" s="202"/>
      <c r="I406" s="332"/>
      <c r="J406" s="332"/>
      <c r="K406" s="202"/>
      <c r="L406" s="202"/>
      <c r="M406" s="202"/>
      <c r="N406" s="203" t="s">
        <v>3342</v>
      </c>
      <c r="O406" s="203"/>
    </row>
    <row r="407" spans="1:15" ht="15" customHeight="1" x14ac:dyDescent="0.2">
      <c r="A407" s="264" t="s">
        <v>3343</v>
      </c>
      <c r="B407" s="265">
        <v>5</v>
      </c>
      <c r="C407" s="265" t="s">
        <v>2256</v>
      </c>
      <c r="D407" s="264"/>
      <c r="E407" s="264"/>
      <c r="F407" s="266"/>
      <c r="G407" s="266"/>
      <c r="H407" s="333" t="s">
        <v>3344</v>
      </c>
      <c r="I407" s="334"/>
      <c r="J407" s="334"/>
      <c r="K407" s="266"/>
      <c r="L407" s="266"/>
      <c r="M407" s="266"/>
      <c r="N407" s="271" t="s">
        <v>3345</v>
      </c>
      <c r="O407" s="271" t="s">
        <v>3346</v>
      </c>
    </row>
    <row r="408" spans="1:15" ht="15" customHeight="1" x14ac:dyDescent="0.2">
      <c r="A408" s="264" t="s">
        <v>3347</v>
      </c>
      <c r="B408" s="265">
        <v>5</v>
      </c>
      <c r="C408" s="265" t="s">
        <v>2256</v>
      </c>
      <c r="D408" s="264"/>
      <c r="E408" s="264"/>
      <c r="F408" s="266"/>
      <c r="G408" s="266"/>
      <c r="H408" s="333" t="s">
        <v>3348</v>
      </c>
      <c r="I408" s="334"/>
      <c r="J408" s="334"/>
      <c r="K408" s="266"/>
      <c r="L408" s="266"/>
      <c r="M408" s="266"/>
      <c r="N408" s="271" t="s">
        <v>3349</v>
      </c>
      <c r="O408" s="271" t="s">
        <v>3350</v>
      </c>
    </row>
    <row r="409" spans="1:15" ht="15" customHeight="1" x14ac:dyDescent="0.2">
      <c r="A409" s="320" t="s">
        <v>3351</v>
      </c>
      <c r="B409" s="321">
        <v>4</v>
      </c>
      <c r="C409" s="321" t="s">
        <v>2256</v>
      </c>
      <c r="D409" s="320"/>
      <c r="E409" s="320"/>
      <c r="F409" s="322"/>
      <c r="G409" s="322" t="s">
        <v>3352</v>
      </c>
      <c r="H409" s="322"/>
      <c r="I409" s="335"/>
      <c r="J409" s="335"/>
      <c r="K409" s="322"/>
      <c r="L409" s="322"/>
      <c r="M409" s="322"/>
      <c r="N409" s="336" t="s">
        <v>3353</v>
      </c>
      <c r="O409" s="336"/>
    </row>
    <row r="410" spans="1:15" ht="15" customHeight="1" x14ac:dyDescent="0.2">
      <c r="A410" s="320" t="s">
        <v>3354</v>
      </c>
      <c r="B410" s="321">
        <v>4</v>
      </c>
      <c r="C410" s="321" t="s">
        <v>2256</v>
      </c>
      <c r="D410" s="320"/>
      <c r="E410" s="320"/>
      <c r="F410" s="322"/>
      <c r="G410" s="322" t="s">
        <v>3355</v>
      </c>
      <c r="H410" s="322"/>
      <c r="I410" s="335"/>
      <c r="J410" s="335"/>
      <c r="K410" s="322"/>
      <c r="L410" s="322"/>
      <c r="M410" s="322"/>
      <c r="N410" s="336" t="s">
        <v>3356</v>
      </c>
      <c r="O410" s="336"/>
    </row>
    <row r="411" spans="1:15" ht="15" customHeight="1" x14ac:dyDescent="0.2">
      <c r="A411" s="320" t="s">
        <v>3357</v>
      </c>
      <c r="B411" s="321">
        <v>4</v>
      </c>
      <c r="C411" s="321" t="s">
        <v>2256</v>
      </c>
      <c r="D411" s="320"/>
      <c r="E411" s="320"/>
      <c r="F411" s="322"/>
      <c r="G411" s="322" t="s">
        <v>3358</v>
      </c>
      <c r="H411" s="322"/>
      <c r="I411" s="335"/>
      <c r="J411" s="335"/>
      <c r="K411" s="322"/>
      <c r="L411" s="322"/>
      <c r="M411" s="322"/>
      <c r="N411" s="336" t="s">
        <v>3359</v>
      </c>
      <c r="O411" s="336"/>
    </row>
    <row r="412" spans="1:15" s="185" customFormat="1" ht="15" customHeight="1" x14ac:dyDescent="0.2">
      <c r="A412" s="200" t="s">
        <v>3360</v>
      </c>
      <c r="B412" s="201">
        <v>4</v>
      </c>
      <c r="C412" s="201" t="s">
        <v>2236</v>
      </c>
      <c r="D412" s="200"/>
      <c r="E412" s="200"/>
      <c r="F412" s="202"/>
      <c r="G412" s="202" t="s">
        <v>3361</v>
      </c>
      <c r="H412" s="202"/>
      <c r="I412" s="332"/>
      <c r="J412" s="332"/>
      <c r="K412" s="202"/>
      <c r="L412" s="202"/>
      <c r="M412" s="202"/>
      <c r="N412" s="203" t="s">
        <v>3362</v>
      </c>
      <c r="O412" s="203"/>
    </row>
    <row r="413" spans="1:15" ht="15" customHeight="1" x14ac:dyDescent="0.2">
      <c r="A413" s="264" t="s">
        <v>3363</v>
      </c>
      <c r="B413" s="265">
        <v>5</v>
      </c>
      <c r="C413" s="265" t="s">
        <v>2256</v>
      </c>
      <c r="D413" s="264"/>
      <c r="E413" s="264"/>
      <c r="F413" s="266"/>
      <c r="G413" s="266"/>
      <c r="H413" s="266" t="s">
        <v>3364</v>
      </c>
      <c r="I413" s="334"/>
      <c r="J413" s="334"/>
      <c r="K413" s="266"/>
      <c r="L413" s="266"/>
      <c r="M413" s="266"/>
      <c r="N413" s="272" t="s">
        <v>3365</v>
      </c>
      <c r="O413" s="272" t="s">
        <v>3366</v>
      </c>
    </row>
    <row r="414" spans="1:15" ht="15" customHeight="1" x14ac:dyDescent="0.2">
      <c r="A414" s="264" t="s">
        <v>3367</v>
      </c>
      <c r="B414" s="265">
        <v>5</v>
      </c>
      <c r="C414" s="265" t="s">
        <v>2256</v>
      </c>
      <c r="D414" s="264"/>
      <c r="E414" s="264"/>
      <c r="F414" s="266"/>
      <c r="G414" s="266"/>
      <c r="H414" s="266" t="s">
        <v>3368</v>
      </c>
      <c r="I414" s="334"/>
      <c r="J414" s="334"/>
      <c r="K414" s="266"/>
      <c r="L414" s="266"/>
      <c r="M414" s="266"/>
      <c r="N414" s="272" t="s">
        <v>3369</v>
      </c>
      <c r="O414" s="272" t="s">
        <v>3366</v>
      </c>
    </row>
    <row r="415" spans="1:15" s="185" customFormat="1" ht="15" customHeight="1" x14ac:dyDescent="0.2">
      <c r="A415" s="200" t="s">
        <v>3370</v>
      </c>
      <c r="B415" s="201">
        <v>4</v>
      </c>
      <c r="C415" s="201" t="s">
        <v>2236</v>
      </c>
      <c r="D415" s="200"/>
      <c r="E415" s="200"/>
      <c r="F415" s="202"/>
      <c r="G415" s="202" t="s">
        <v>3371</v>
      </c>
      <c r="H415" s="202"/>
      <c r="I415" s="332"/>
      <c r="J415" s="332"/>
      <c r="K415" s="202"/>
      <c r="L415" s="202"/>
      <c r="M415" s="202"/>
      <c r="N415" s="203" t="s">
        <v>3372</v>
      </c>
      <c r="O415" s="203" t="s">
        <v>3373</v>
      </c>
    </row>
    <row r="416" spans="1:15" ht="15" customHeight="1" x14ac:dyDescent="0.2">
      <c r="A416" s="264" t="s">
        <v>3374</v>
      </c>
      <c r="B416" s="265">
        <v>5</v>
      </c>
      <c r="C416" s="265" t="s">
        <v>2256</v>
      </c>
      <c r="D416" s="264"/>
      <c r="E416" s="264"/>
      <c r="F416" s="266"/>
      <c r="G416" s="266"/>
      <c r="H416" s="266" t="s">
        <v>2243</v>
      </c>
      <c r="I416" s="334"/>
      <c r="J416" s="334"/>
      <c r="K416" s="266"/>
      <c r="L416" s="266"/>
      <c r="M416" s="266"/>
      <c r="N416" s="272" t="s">
        <v>3375</v>
      </c>
      <c r="O416" s="272" t="s">
        <v>3373</v>
      </c>
    </row>
    <row r="417" spans="1:15" ht="15" customHeight="1" x14ac:dyDescent="0.2">
      <c r="A417" s="264" t="s">
        <v>3376</v>
      </c>
      <c r="B417" s="265">
        <v>5</v>
      </c>
      <c r="C417" s="265" t="s">
        <v>2256</v>
      </c>
      <c r="D417" s="264"/>
      <c r="E417" s="264"/>
      <c r="F417" s="266"/>
      <c r="G417" s="266"/>
      <c r="H417" s="266" t="s">
        <v>2532</v>
      </c>
      <c r="I417" s="334"/>
      <c r="J417" s="334"/>
      <c r="K417" s="266"/>
      <c r="L417" s="266"/>
      <c r="M417" s="266"/>
      <c r="N417" s="272" t="s">
        <v>3377</v>
      </c>
      <c r="O417" s="272" t="s">
        <v>3373</v>
      </c>
    </row>
    <row r="418" spans="1:15" ht="15" customHeight="1" x14ac:dyDescent="0.2">
      <c r="A418" s="264" t="s">
        <v>3378</v>
      </c>
      <c r="B418" s="265">
        <v>5</v>
      </c>
      <c r="C418" s="265" t="s">
        <v>2256</v>
      </c>
      <c r="D418" s="264"/>
      <c r="E418" s="264"/>
      <c r="F418" s="266"/>
      <c r="G418" s="266"/>
      <c r="H418" s="266" t="s">
        <v>2976</v>
      </c>
      <c r="I418" s="334"/>
      <c r="J418" s="334"/>
      <c r="K418" s="266"/>
      <c r="L418" s="266"/>
      <c r="M418" s="266"/>
      <c r="N418" s="272" t="s">
        <v>3379</v>
      </c>
      <c r="O418" s="272" t="s">
        <v>3373</v>
      </c>
    </row>
    <row r="419" spans="1:15" ht="15" customHeight="1" x14ac:dyDescent="0.2">
      <c r="A419" s="264" t="s">
        <v>3380</v>
      </c>
      <c r="B419" s="265">
        <v>5</v>
      </c>
      <c r="C419" s="265" t="s">
        <v>2256</v>
      </c>
      <c r="D419" s="264"/>
      <c r="E419" s="264"/>
      <c r="F419" s="266"/>
      <c r="G419" s="266"/>
      <c r="H419" s="266" t="s">
        <v>3271</v>
      </c>
      <c r="I419" s="334"/>
      <c r="J419" s="334"/>
      <c r="K419" s="266"/>
      <c r="L419" s="266"/>
      <c r="M419" s="266"/>
      <c r="N419" s="272" t="s">
        <v>3381</v>
      </c>
      <c r="O419" s="272" t="s">
        <v>3373</v>
      </c>
    </row>
    <row r="420" spans="1:15" ht="15" customHeight="1" x14ac:dyDescent="0.2">
      <c r="A420" s="264" t="s">
        <v>3382</v>
      </c>
      <c r="B420" s="265">
        <v>5</v>
      </c>
      <c r="C420" s="265" t="s">
        <v>2256</v>
      </c>
      <c r="D420" s="264"/>
      <c r="E420" s="264"/>
      <c r="F420" s="266"/>
      <c r="G420" s="266"/>
      <c r="H420" s="266" t="s">
        <v>3319</v>
      </c>
      <c r="I420" s="334"/>
      <c r="J420" s="334"/>
      <c r="K420" s="266"/>
      <c r="L420" s="266"/>
      <c r="M420" s="266"/>
      <c r="N420" s="272" t="s">
        <v>3383</v>
      </c>
      <c r="O420" s="272" t="s">
        <v>3373</v>
      </c>
    </row>
    <row r="421" spans="1:15" ht="15" customHeight="1" x14ac:dyDescent="0.2">
      <c r="A421" s="264" t="s">
        <v>3384</v>
      </c>
      <c r="B421" s="265">
        <v>5</v>
      </c>
      <c r="C421" s="265" t="s">
        <v>2256</v>
      </c>
      <c r="D421" s="264"/>
      <c r="E421" s="264"/>
      <c r="F421" s="266"/>
      <c r="G421" s="266"/>
      <c r="H421" s="266" t="s">
        <v>3385</v>
      </c>
      <c r="I421" s="334"/>
      <c r="J421" s="334"/>
      <c r="K421" s="266"/>
      <c r="L421" s="266"/>
      <c r="M421" s="266"/>
      <c r="N421" s="272" t="s">
        <v>3386</v>
      </c>
      <c r="O421" s="272" t="s">
        <v>3373</v>
      </c>
    </row>
    <row r="422" spans="1:15" ht="15" customHeight="1" x14ac:dyDescent="0.2">
      <c r="A422" s="264" t="s">
        <v>3387</v>
      </c>
      <c r="B422" s="265">
        <v>5</v>
      </c>
      <c r="C422" s="265" t="s">
        <v>2256</v>
      </c>
      <c r="D422" s="264"/>
      <c r="E422" s="264"/>
      <c r="F422" s="266"/>
      <c r="G422" s="266"/>
      <c r="H422" s="266" t="s">
        <v>3388</v>
      </c>
      <c r="I422" s="334"/>
      <c r="J422" s="334"/>
      <c r="K422" s="266"/>
      <c r="L422" s="266"/>
      <c r="M422" s="266"/>
      <c r="N422" s="272" t="s">
        <v>3389</v>
      </c>
      <c r="O422" s="272" t="s">
        <v>3373</v>
      </c>
    </row>
    <row r="423" spans="1:15" s="185" customFormat="1" ht="15" customHeight="1" x14ac:dyDescent="0.2">
      <c r="A423" s="193" t="s">
        <v>3390</v>
      </c>
      <c r="B423" s="194">
        <v>3</v>
      </c>
      <c r="C423" s="194" t="s">
        <v>2236</v>
      </c>
      <c r="D423" s="193"/>
      <c r="E423" s="193"/>
      <c r="F423" s="196" t="s">
        <v>3391</v>
      </c>
      <c r="G423" s="196"/>
      <c r="H423" s="196"/>
      <c r="I423" s="196"/>
      <c r="J423" s="198"/>
      <c r="K423" s="197"/>
      <c r="L423" s="197"/>
      <c r="M423" s="197"/>
      <c r="N423" s="198" t="s">
        <v>3392</v>
      </c>
      <c r="O423" s="198"/>
    </row>
    <row r="424" spans="1:15" s="185" customFormat="1" ht="15" customHeight="1" x14ac:dyDescent="0.2">
      <c r="A424" s="200" t="s">
        <v>3393</v>
      </c>
      <c r="B424" s="201">
        <v>4</v>
      </c>
      <c r="C424" s="201" t="s">
        <v>2236</v>
      </c>
      <c r="D424" s="200"/>
      <c r="E424" s="200"/>
      <c r="F424" s="202"/>
      <c r="G424" s="202" t="s">
        <v>3394</v>
      </c>
      <c r="H424" s="202"/>
      <c r="I424" s="202"/>
      <c r="J424" s="202"/>
      <c r="K424" s="202"/>
      <c r="L424" s="202"/>
      <c r="M424" s="202"/>
      <c r="N424" s="203" t="s">
        <v>3395</v>
      </c>
      <c r="O424" s="203"/>
    </row>
    <row r="425" spans="1:15" ht="15" customHeight="1" x14ac:dyDescent="0.2">
      <c r="A425" s="264" t="s">
        <v>3396</v>
      </c>
      <c r="B425" s="265">
        <v>5</v>
      </c>
      <c r="C425" s="265" t="s">
        <v>2256</v>
      </c>
      <c r="D425" s="264"/>
      <c r="E425" s="264"/>
      <c r="F425" s="266"/>
      <c r="G425" s="266"/>
      <c r="H425" s="266" t="s">
        <v>3397</v>
      </c>
      <c r="I425" s="266"/>
      <c r="J425" s="266"/>
      <c r="K425" s="266"/>
      <c r="L425" s="266"/>
      <c r="M425" s="266"/>
      <c r="N425" s="272" t="s">
        <v>3398</v>
      </c>
      <c r="O425" s="272"/>
    </row>
    <row r="426" spans="1:15" ht="15" customHeight="1" x14ac:dyDescent="0.2">
      <c r="A426" s="264" t="s">
        <v>3399</v>
      </c>
      <c r="B426" s="265">
        <v>5</v>
      </c>
      <c r="C426" s="265" t="s">
        <v>2256</v>
      </c>
      <c r="D426" s="264"/>
      <c r="E426" s="264"/>
      <c r="F426" s="266"/>
      <c r="G426" s="266"/>
      <c r="H426" s="266" t="s">
        <v>3400</v>
      </c>
      <c r="I426" s="266"/>
      <c r="J426" s="266"/>
      <c r="K426" s="266"/>
      <c r="L426" s="266"/>
      <c r="M426" s="266"/>
      <c r="N426" s="272" t="s">
        <v>3401</v>
      </c>
      <c r="O426" s="272" t="s">
        <v>3402</v>
      </c>
    </row>
    <row r="427" spans="1:15" ht="15" customHeight="1" x14ac:dyDescent="0.2">
      <c r="A427" s="264" t="s">
        <v>3403</v>
      </c>
      <c r="B427" s="265">
        <v>5</v>
      </c>
      <c r="C427" s="265" t="s">
        <v>2256</v>
      </c>
      <c r="D427" s="337"/>
      <c r="E427" s="337"/>
      <c r="F427" s="301"/>
      <c r="G427" s="301"/>
      <c r="H427" s="337" t="s">
        <v>3404</v>
      </c>
      <c r="I427" s="301"/>
      <c r="J427" s="301"/>
      <c r="K427" s="301"/>
      <c r="L427" s="301"/>
      <c r="M427" s="301"/>
      <c r="N427" s="338" t="s">
        <v>3405</v>
      </c>
      <c r="O427" s="338" t="s">
        <v>3406</v>
      </c>
    </row>
    <row r="428" spans="1:15" ht="15" customHeight="1" x14ac:dyDescent="0.2">
      <c r="A428" s="264" t="s">
        <v>3407</v>
      </c>
      <c r="B428" s="265">
        <v>5</v>
      </c>
      <c r="C428" s="265" t="s">
        <v>2256</v>
      </c>
      <c r="D428" s="337"/>
      <c r="E428" s="337"/>
      <c r="F428" s="301"/>
      <c r="G428" s="301"/>
      <c r="H428" s="301" t="s">
        <v>3408</v>
      </c>
      <c r="I428" s="301"/>
      <c r="J428" s="301"/>
      <c r="K428" s="301"/>
      <c r="L428" s="301"/>
      <c r="M428" s="301"/>
      <c r="N428" s="338" t="s">
        <v>3409</v>
      </c>
      <c r="O428" s="338" t="s">
        <v>3410</v>
      </c>
    </row>
    <row r="429" spans="1:15" ht="15" customHeight="1" x14ac:dyDescent="0.2">
      <c r="A429" s="264" t="s">
        <v>3411</v>
      </c>
      <c r="B429" s="265">
        <v>5</v>
      </c>
      <c r="C429" s="265" t="s">
        <v>2256</v>
      </c>
      <c r="D429" s="264"/>
      <c r="E429" s="264"/>
      <c r="F429" s="266"/>
      <c r="G429" s="266"/>
      <c r="H429" s="266" t="s">
        <v>3412</v>
      </c>
      <c r="I429" s="266"/>
      <c r="J429" s="266"/>
      <c r="K429" s="266"/>
      <c r="L429" s="266"/>
      <c r="M429" s="266"/>
      <c r="N429" s="272" t="s">
        <v>3413</v>
      </c>
      <c r="O429" s="272"/>
    </row>
    <row r="430" spans="1:15" ht="15" customHeight="1" x14ac:dyDescent="0.2">
      <c r="A430" s="264" t="s">
        <v>3414</v>
      </c>
      <c r="B430" s="265">
        <v>5</v>
      </c>
      <c r="C430" s="265" t="s">
        <v>2256</v>
      </c>
      <c r="D430" s="264"/>
      <c r="E430" s="264"/>
      <c r="F430" s="266"/>
      <c r="G430" s="266"/>
      <c r="H430" s="266" t="s">
        <v>3415</v>
      </c>
      <c r="I430" s="266"/>
      <c r="J430" s="266"/>
      <c r="K430" s="266"/>
      <c r="L430" s="266"/>
      <c r="M430" s="266"/>
      <c r="N430" s="272" t="s">
        <v>3416</v>
      </c>
      <c r="O430" s="272" t="s">
        <v>3417</v>
      </c>
    </row>
    <row r="431" spans="1:15" ht="15" customHeight="1" x14ac:dyDescent="0.2">
      <c r="A431" s="264" t="s">
        <v>3418</v>
      </c>
      <c r="B431" s="265">
        <v>5</v>
      </c>
      <c r="C431" s="265" t="s">
        <v>2256</v>
      </c>
      <c r="D431" s="264"/>
      <c r="E431" s="264"/>
      <c r="F431" s="266"/>
      <c r="G431" s="266"/>
      <c r="H431" s="266" t="s">
        <v>3419</v>
      </c>
      <c r="I431" s="266"/>
      <c r="J431" s="266"/>
      <c r="K431" s="266"/>
      <c r="L431" s="266"/>
      <c r="M431" s="266"/>
      <c r="N431" s="272" t="s">
        <v>3420</v>
      </c>
      <c r="O431" s="272"/>
    </row>
    <row r="432" spans="1:15" ht="15" customHeight="1" x14ac:dyDescent="0.2">
      <c r="A432" s="320" t="s">
        <v>3421</v>
      </c>
      <c r="B432" s="321">
        <v>4</v>
      </c>
      <c r="C432" s="321" t="s">
        <v>2256</v>
      </c>
      <c r="D432" s="320"/>
      <c r="E432" s="320"/>
      <c r="F432" s="322"/>
      <c r="G432" s="322" t="s">
        <v>3422</v>
      </c>
      <c r="H432" s="322"/>
      <c r="I432" s="322"/>
      <c r="J432" s="322"/>
      <c r="K432" s="322"/>
      <c r="L432" s="322"/>
      <c r="M432" s="322"/>
      <c r="N432" s="339" t="s">
        <v>3423</v>
      </c>
      <c r="O432" s="339"/>
    </row>
    <row r="433" spans="1:15" s="185" customFormat="1" ht="15" customHeight="1" x14ac:dyDescent="0.2">
      <c r="A433" s="320" t="s">
        <v>3424</v>
      </c>
      <c r="B433" s="321">
        <v>4</v>
      </c>
      <c r="C433" s="321" t="s">
        <v>2256</v>
      </c>
      <c r="D433" s="320"/>
      <c r="E433" s="320"/>
      <c r="F433" s="322"/>
      <c r="G433" s="322" t="s">
        <v>3425</v>
      </c>
      <c r="H433" s="322"/>
      <c r="I433" s="322"/>
      <c r="J433" s="322"/>
      <c r="K433" s="322"/>
      <c r="L433" s="322"/>
      <c r="M433" s="322"/>
      <c r="N433" s="339" t="s">
        <v>3426</v>
      </c>
      <c r="O433" s="340"/>
    </row>
    <row r="434" spans="1:15" s="185" customFormat="1" ht="15" customHeight="1" x14ac:dyDescent="0.2">
      <c r="A434" s="200" t="s">
        <v>3427</v>
      </c>
      <c r="B434" s="201">
        <v>4</v>
      </c>
      <c r="C434" s="201" t="s">
        <v>2236</v>
      </c>
      <c r="D434" s="200"/>
      <c r="E434" s="200"/>
      <c r="F434" s="202"/>
      <c r="G434" s="202" t="s">
        <v>3428</v>
      </c>
      <c r="H434" s="202"/>
      <c r="I434" s="202"/>
      <c r="J434" s="202"/>
      <c r="K434" s="202"/>
      <c r="L434" s="202"/>
      <c r="M434" s="202"/>
      <c r="N434" s="203" t="s">
        <v>3429</v>
      </c>
      <c r="O434" s="203"/>
    </row>
    <row r="435" spans="1:15" ht="15" customHeight="1" x14ac:dyDescent="0.2">
      <c r="A435" s="264" t="s">
        <v>3430</v>
      </c>
      <c r="B435" s="265">
        <v>5</v>
      </c>
      <c r="C435" s="265" t="s">
        <v>2256</v>
      </c>
      <c r="D435" s="264"/>
      <c r="E435" s="264"/>
      <c r="F435" s="266"/>
      <c r="G435" s="266"/>
      <c r="H435" s="266" t="s">
        <v>3431</v>
      </c>
      <c r="I435" s="266"/>
      <c r="J435" s="266"/>
      <c r="K435" s="266"/>
      <c r="L435" s="266"/>
      <c r="M435" s="266"/>
      <c r="N435" s="272" t="s">
        <v>3432</v>
      </c>
      <c r="O435" s="272" t="s">
        <v>3433</v>
      </c>
    </row>
    <row r="436" spans="1:15" ht="15" customHeight="1" x14ac:dyDescent="0.2">
      <c r="A436" s="264" t="s">
        <v>3434</v>
      </c>
      <c r="B436" s="265">
        <v>5</v>
      </c>
      <c r="C436" s="265" t="s">
        <v>2256</v>
      </c>
      <c r="D436" s="337"/>
      <c r="E436" s="337"/>
      <c r="F436" s="301"/>
      <c r="G436" s="301"/>
      <c r="H436" s="301" t="s">
        <v>3435</v>
      </c>
      <c r="I436" s="301"/>
      <c r="J436" s="301"/>
      <c r="K436" s="301"/>
      <c r="L436" s="301"/>
      <c r="M436" s="301"/>
      <c r="N436" s="338" t="s">
        <v>3436</v>
      </c>
      <c r="O436" s="338" t="s">
        <v>3437</v>
      </c>
    </row>
    <row r="437" spans="1:15" ht="15" customHeight="1" x14ac:dyDescent="0.2">
      <c r="A437" s="264" t="s">
        <v>3438</v>
      </c>
      <c r="B437" s="265">
        <v>5</v>
      </c>
      <c r="C437" s="265" t="s">
        <v>2236</v>
      </c>
      <c r="D437" s="337"/>
      <c r="E437" s="337"/>
      <c r="F437" s="301"/>
      <c r="G437" s="301"/>
      <c r="H437" s="301" t="s">
        <v>3439</v>
      </c>
      <c r="I437" s="301"/>
      <c r="J437" s="301"/>
      <c r="K437" s="301"/>
      <c r="L437" s="301"/>
      <c r="M437" s="301"/>
      <c r="N437" s="338" t="s">
        <v>3436</v>
      </c>
      <c r="O437" s="338" t="s">
        <v>3437</v>
      </c>
    </row>
    <row r="438" spans="1:15" ht="15" customHeight="1" x14ac:dyDescent="0.2">
      <c r="A438" s="264" t="s">
        <v>3440</v>
      </c>
      <c r="B438" s="265">
        <v>5</v>
      </c>
      <c r="C438" s="265" t="s">
        <v>2256</v>
      </c>
      <c r="D438" s="337"/>
      <c r="E438" s="337"/>
      <c r="F438" s="301"/>
      <c r="G438" s="301"/>
      <c r="H438" s="301" t="s">
        <v>3441</v>
      </c>
      <c r="I438" s="301"/>
      <c r="J438" s="301"/>
      <c r="K438" s="301"/>
      <c r="L438" s="301"/>
      <c r="M438" s="301"/>
      <c r="N438" s="338" t="s">
        <v>3442</v>
      </c>
      <c r="O438" s="338" t="s">
        <v>3443</v>
      </c>
    </row>
    <row r="439" spans="1:15" ht="15" customHeight="1" x14ac:dyDescent="0.2">
      <c r="A439" s="264" t="s">
        <v>3444</v>
      </c>
      <c r="B439" s="265">
        <v>5</v>
      </c>
      <c r="C439" s="265" t="s">
        <v>2256</v>
      </c>
      <c r="D439" s="272"/>
      <c r="E439" s="272"/>
      <c r="F439" s="272"/>
      <c r="G439" s="272"/>
      <c r="H439" s="301" t="s">
        <v>3445</v>
      </c>
      <c r="I439" s="272"/>
      <c r="J439" s="272"/>
      <c r="K439" s="272"/>
      <c r="L439" s="272"/>
      <c r="M439" s="272"/>
      <c r="N439" s="272" t="s">
        <v>3446</v>
      </c>
      <c r="O439" s="272" t="s">
        <v>3447</v>
      </c>
    </row>
    <row r="440" spans="1:15" s="185" customFormat="1" ht="15" customHeight="1" x14ac:dyDescent="0.2">
      <c r="A440" s="200" t="s">
        <v>3448</v>
      </c>
      <c r="B440" s="201">
        <v>4</v>
      </c>
      <c r="C440" s="201" t="s">
        <v>2236</v>
      </c>
      <c r="D440" s="200"/>
      <c r="E440" s="200"/>
      <c r="F440" s="202"/>
      <c r="G440" s="202" t="s">
        <v>3449</v>
      </c>
      <c r="H440" s="202"/>
      <c r="I440" s="202"/>
      <c r="J440" s="202"/>
      <c r="K440" s="202"/>
      <c r="L440" s="202"/>
      <c r="M440" s="202"/>
      <c r="N440" s="203" t="s">
        <v>3450</v>
      </c>
      <c r="O440" s="203"/>
    </row>
    <row r="441" spans="1:15" s="185" customFormat="1" ht="15" customHeight="1" x14ac:dyDescent="0.2">
      <c r="A441" s="204" t="s">
        <v>3451</v>
      </c>
      <c r="B441" s="205">
        <v>5</v>
      </c>
      <c r="C441" s="205" t="s">
        <v>2236</v>
      </c>
      <c r="D441" s="204"/>
      <c r="E441" s="204"/>
      <c r="F441" s="206"/>
      <c r="G441" s="206"/>
      <c r="H441" s="206" t="s">
        <v>3452</v>
      </c>
      <c r="I441" s="206"/>
      <c r="J441" s="206"/>
      <c r="K441" s="206"/>
      <c r="L441" s="206"/>
      <c r="M441" s="206"/>
      <c r="N441" s="229" t="s">
        <v>3453</v>
      </c>
      <c r="O441" s="229"/>
    </row>
    <row r="442" spans="1:15" ht="15" customHeight="1" x14ac:dyDescent="0.2">
      <c r="A442" s="179" t="s">
        <v>3454</v>
      </c>
      <c r="B442" s="211">
        <v>6</v>
      </c>
      <c r="C442" s="211" t="s">
        <v>2256</v>
      </c>
      <c r="D442" s="179"/>
      <c r="E442" s="179"/>
      <c r="F442" s="212"/>
      <c r="G442" s="212"/>
      <c r="H442" s="212"/>
      <c r="I442" s="212" t="s">
        <v>3455</v>
      </c>
      <c r="J442" s="212"/>
      <c r="K442" s="212"/>
      <c r="L442" s="212"/>
      <c r="M442" s="212"/>
      <c r="N442" s="234" t="s">
        <v>3456</v>
      </c>
      <c r="O442" s="234"/>
    </row>
    <row r="443" spans="1:15" ht="15" customHeight="1" x14ac:dyDescent="0.2">
      <c r="A443" s="179" t="s">
        <v>3457</v>
      </c>
      <c r="B443" s="211">
        <v>6</v>
      </c>
      <c r="C443" s="211" t="s">
        <v>2256</v>
      </c>
      <c r="D443" s="341"/>
      <c r="E443" s="341"/>
      <c r="F443" s="216"/>
      <c r="G443" s="216"/>
      <c r="H443" s="216"/>
      <c r="I443" s="216" t="s">
        <v>3458</v>
      </c>
      <c r="J443" s="216"/>
      <c r="K443" s="216"/>
      <c r="L443" s="216"/>
      <c r="M443" s="216"/>
      <c r="N443" s="234" t="s">
        <v>3459</v>
      </c>
      <c r="O443" s="234"/>
    </row>
    <row r="444" spans="1:15" ht="15" customHeight="1" x14ac:dyDescent="0.2">
      <c r="A444" s="179" t="s">
        <v>3460</v>
      </c>
      <c r="B444" s="211">
        <v>6</v>
      </c>
      <c r="C444" s="211" t="s">
        <v>2256</v>
      </c>
      <c r="D444" s="341"/>
      <c r="E444" s="341"/>
      <c r="F444" s="216"/>
      <c r="G444" s="216"/>
      <c r="H444" s="216"/>
      <c r="I444" s="216" t="s">
        <v>3461</v>
      </c>
      <c r="J444" s="216"/>
      <c r="K444" s="216"/>
      <c r="L444" s="216"/>
      <c r="M444" s="216"/>
      <c r="N444" s="234" t="s">
        <v>3462</v>
      </c>
      <c r="O444" s="234"/>
    </row>
    <row r="445" spans="1:15" ht="15" customHeight="1" x14ac:dyDescent="0.2">
      <c r="A445" s="179" t="s">
        <v>3463</v>
      </c>
      <c r="B445" s="211">
        <v>6</v>
      </c>
      <c r="C445" s="211" t="s">
        <v>2256</v>
      </c>
      <c r="D445" s="341"/>
      <c r="E445" s="341"/>
      <c r="F445" s="216"/>
      <c r="G445" s="216"/>
      <c r="H445" s="216"/>
      <c r="I445" s="216" t="s">
        <v>3464</v>
      </c>
      <c r="J445" s="216"/>
      <c r="K445" s="216"/>
      <c r="L445" s="216"/>
      <c r="M445" s="216"/>
      <c r="N445" s="234" t="s">
        <v>3465</v>
      </c>
      <c r="O445" s="234"/>
    </row>
    <row r="446" spans="1:15" ht="15" customHeight="1" x14ac:dyDescent="0.2">
      <c r="A446" s="264" t="s">
        <v>3466</v>
      </c>
      <c r="B446" s="265">
        <v>5</v>
      </c>
      <c r="C446" s="265" t="s">
        <v>2256</v>
      </c>
      <c r="D446" s="264"/>
      <c r="E446" s="264"/>
      <c r="F446" s="266"/>
      <c r="G446" s="266"/>
      <c r="H446" s="266" t="s">
        <v>3467</v>
      </c>
      <c r="I446" s="266"/>
      <c r="J446" s="266"/>
      <c r="K446" s="266"/>
      <c r="L446" s="266"/>
      <c r="M446" s="266"/>
      <c r="N446" s="272" t="s">
        <v>3468</v>
      </c>
      <c r="O446" s="272"/>
    </row>
    <row r="447" spans="1:15" s="185" customFormat="1" ht="15" customHeight="1" x14ac:dyDescent="0.2">
      <c r="A447" s="186" t="s">
        <v>3469</v>
      </c>
      <c r="B447" s="187">
        <v>2</v>
      </c>
      <c r="C447" s="187" t="s">
        <v>2236</v>
      </c>
      <c r="D447" s="188"/>
      <c r="E447" s="189" t="s">
        <v>3470</v>
      </c>
      <c r="F447" s="190"/>
      <c r="G447" s="190"/>
      <c r="H447" s="190"/>
      <c r="I447" s="190"/>
      <c r="J447" s="190"/>
      <c r="K447" s="190"/>
      <c r="L447" s="190"/>
      <c r="M447" s="190"/>
      <c r="N447" s="191" t="s">
        <v>3471</v>
      </c>
      <c r="O447" s="192"/>
    </row>
    <row r="448" spans="1:15" s="185" customFormat="1" ht="15" customHeight="1" x14ac:dyDescent="0.2">
      <c r="A448" s="193" t="s">
        <v>3472</v>
      </c>
      <c r="B448" s="194">
        <v>3</v>
      </c>
      <c r="C448" s="194" t="s">
        <v>2236</v>
      </c>
      <c r="D448" s="193"/>
      <c r="E448" s="196"/>
      <c r="F448" s="196" t="s">
        <v>3473</v>
      </c>
      <c r="G448" s="196"/>
      <c r="H448" s="196"/>
      <c r="I448" s="198"/>
      <c r="J448" s="198"/>
      <c r="K448" s="197"/>
      <c r="L448" s="197"/>
      <c r="M448" s="197"/>
      <c r="N448" s="198" t="s">
        <v>3474</v>
      </c>
      <c r="O448" s="198"/>
    </row>
    <row r="449" spans="1:15" s="185" customFormat="1" ht="15" customHeight="1" x14ac:dyDescent="0.2">
      <c r="A449" s="200" t="s">
        <v>3475</v>
      </c>
      <c r="B449" s="201">
        <v>4</v>
      </c>
      <c r="C449" s="201" t="s">
        <v>2236</v>
      </c>
      <c r="D449" s="202"/>
      <c r="E449" s="200"/>
      <c r="F449" s="200"/>
      <c r="G449" s="202" t="s">
        <v>3476</v>
      </c>
      <c r="H449" s="202"/>
      <c r="I449" s="202"/>
      <c r="J449" s="202"/>
      <c r="K449" s="202"/>
      <c r="L449" s="202"/>
      <c r="M449" s="202"/>
      <c r="N449" s="203" t="s">
        <v>3477</v>
      </c>
      <c r="O449" s="203"/>
    </row>
    <row r="450" spans="1:15" s="185" customFormat="1" ht="15" customHeight="1" x14ac:dyDescent="0.2">
      <c r="A450" s="204" t="s">
        <v>3478</v>
      </c>
      <c r="B450" s="205">
        <v>5</v>
      </c>
      <c r="C450" s="205" t="s">
        <v>2236</v>
      </c>
      <c r="D450" s="206"/>
      <c r="E450" s="204"/>
      <c r="F450" s="204"/>
      <c r="G450" s="206"/>
      <c r="H450" s="206" t="s">
        <v>3479</v>
      </c>
      <c r="I450" s="206"/>
      <c r="J450" s="206"/>
      <c r="K450" s="206"/>
      <c r="L450" s="206"/>
      <c r="M450" s="206"/>
      <c r="N450" s="229" t="s">
        <v>3480</v>
      </c>
      <c r="O450" s="229" t="s">
        <v>3481</v>
      </c>
    </row>
    <row r="451" spans="1:15" ht="15" customHeight="1" x14ac:dyDescent="0.2">
      <c r="A451" s="179" t="s">
        <v>3482</v>
      </c>
      <c r="B451" s="211">
        <v>6</v>
      </c>
      <c r="C451" s="211" t="s">
        <v>2256</v>
      </c>
      <c r="D451" s="212"/>
      <c r="E451" s="179"/>
      <c r="F451" s="179"/>
      <c r="G451" s="212"/>
      <c r="H451" s="212"/>
      <c r="I451" s="212" t="s">
        <v>3483</v>
      </c>
      <c r="J451" s="212"/>
      <c r="K451" s="212"/>
      <c r="L451" s="212"/>
      <c r="M451" s="212"/>
      <c r="N451" s="234" t="s">
        <v>3484</v>
      </c>
      <c r="O451" s="234" t="s">
        <v>3481</v>
      </c>
    </row>
    <row r="452" spans="1:15" s="185" customFormat="1" ht="15" customHeight="1" x14ac:dyDescent="0.2">
      <c r="A452" s="204" t="s">
        <v>3485</v>
      </c>
      <c r="B452" s="205">
        <v>5</v>
      </c>
      <c r="C452" s="205" t="s">
        <v>2236</v>
      </c>
      <c r="D452" s="206"/>
      <c r="E452" s="204"/>
      <c r="F452" s="204"/>
      <c r="G452" s="206"/>
      <c r="H452" s="206" t="s">
        <v>3486</v>
      </c>
      <c r="I452" s="206"/>
      <c r="J452" s="206"/>
      <c r="K452" s="206"/>
      <c r="L452" s="206"/>
      <c r="M452" s="206"/>
      <c r="N452" s="229" t="s">
        <v>3487</v>
      </c>
      <c r="O452" s="229" t="s">
        <v>3488</v>
      </c>
    </row>
    <row r="453" spans="1:15" ht="15" customHeight="1" x14ac:dyDescent="0.2">
      <c r="A453" s="179" t="s">
        <v>3489</v>
      </c>
      <c r="B453" s="211">
        <v>6</v>
      </c>
      <c r="C453" s="211" t="s">
        <v>2256</v>
      </c>
      <c r="D453" s="212"/>
      <c r="E453" s="179"/>
      <c r="F453" s="179"/>
      <c r="G453" s="212"/>
      <c r="H453" s="212"/>
      <c r="I453" s="212" t="s">
        <v>3490</v>
      </c>
      <c r="J453" s="212"/>
      <c r="K453" s="212"/>
      <c r="L453" s="212"/>
      <c r="M453" s="212"/>
      <c r="N453" s="234" t="s">
        <v>3491</v>
      </c>
      <c r="O453" s="234"/>
    </row>
    <row r="454" spans="1:15" ht="15" customHeight="1" x14ac:dyDescent="0.2">
      <c r="A454" s="179" t="s">
        <v>3492</v>
      </c>
      <c r="B454" s="211">
        <v>6</v>
      </c>
      <c r="C454" s="211" t="s">
        <v>2256</v>
      </c>
      <c r="D454" s="212"/>
      <c r="E454" s="179"/>
      <c r="F454" s="179"/>
      <c r="G454" s="212"/>
      <c r="H454" s="212"/>
      <c r="I454" s="212" t="s">
        <v>3493</v>
      </c>
      <c r="J454" s="212"/>
      <c r="K454" s="212"/>
      <c r="L454" s="212"/>
      <c r="M454" s="212"/>
      <c r="N454" s="234" t="s">
        <v>3494</v>
      </c>
      <c r="O454" s="234"/>
    </row>
    <row r="455" spans="1:15" ht="15" customHeight="1" x14ac:dyDescent="0.2">
      <c r="A455" s="179" t="s">
        <v>3495</v>
      </c>
      <c r="B455" s="211">
        <v>6</v>
      </c>
      <c r="C455" s="211" t="s">
        <v>2256</v>
      </c>
      <c r="D455" s="212"/>
      <c r="E455" s="179"/>
      <c r="F455" s="179"/>
      <c r="G455" s="212"/>
      <c r="H455" s="212"/>
      <c r="I455" s="212" t="s">
        <v>3496</v>
      </c>
      <c r="J455" s="212"/>
      <c r="K455" s="212"/>
      <c r="L455" s="212"/>
      <c r="M455" s="212"/>
      <c r="N455" s="234" t="s">
        <v>3497</v>
      </c>
      <c r="O455" s="234"/>
    </row>
    <row r="456" spans="1:15" s="185" customFormat="1" ht="15" customHeight="1" x14ac:dyDescent="0.2">
      <c r="A456" s="200" t="s">
        <v>3498</v>
      </c>
      <c r="B456" s="201">
        <v>4</v>
      </c>
      <c r="C456" s="201" t="s">
        <v>2236</v>
      </c>
      <c r="D456" s="202"/>
      <c r="E456" s="200"/>
      <c r="F456" s="200"/>
      <c r="G456" s="202" t="s">
        <v>3499</v>
      </c>
      <c r="H456" s="202"/>
      <c r="I456" s="202"/>
      <c r="J456" s="202"/>
      <c r="K456" s="202"/>
      <c r="L456" s="202"/>
      <c r="M456" s="202"/>
      <c r="N456" s="203" t="s">
        <v>3500</v>
      </c>
      <c r="O456" s="203"/>
    </row>
    <row r="457" spans="1:15" s="185" customFormat="1" ht="15" customHeight="1" x14ac:dyDescent="0.2">
      <c r="A457" s="204" t="s">
        <v>3501</v>
      </c>
      <c r="B457" s="205">
        <v>5</v>
      </c>
      <c r="C457" s="205" t="s">
        <v>2236</v>
      </c>
      <c r="D457" s="206"/>
      <c r="E457" s="204"/>
      <c r="F457" s="204"/>
      <c r="G457" s="206"/>
      <c r="H457" s="206" t="s">
        <v>3479</v>
      </c>
      <c r="I457" s="206"/>
      <c r="J457" s="206"/>
      <c r="K457" s="206"/>
      <c r="L457" s="206"/>
      <c r="M457" s="206"/>
      <c r="N457" s="229" t="s">
        <v>3502</v>
      </c>
      <c r="O457" s="229"/>
    </row>
    <row r="458" spans="1:15" ht="15" customHeight="1" x14ac:dyDescent="0.2">
      <c r="A458" s="179" t="s">
        <v>3503</v>
      </c>
      <c r="B458" s="211">
        <v>6</v>
      </c>
      <c r="C458" s="211" t="s">
        <v>2256</v>
      </c>
      <c r="D458" s="212"/>
      <c r="E458" s="179"/>
      <c r="F458" s="179"/>
      <c r="G458" s="212"/>
      <c r="H458" s="212"/>
      <c r="I458" s="212" t="s">
        <v>3483</v>
      </c>
      <c r="J458" s="212"/>
      <c r="K458" s="212"/>
      <c r="L458" s="212"/>
      <c r="M458" s="212"/>
      <c r="N458" s="234" t="s">
        <v>3504</v>
      </c>
      <c r="O458" s="234"/>
    </row>
    <row r="459" spans="1:15" s="185" customFormat="1" ht="15" customHeight="1" x14ac:dyDescent="0.2">
      <c r="A459" s="204" t="s">
        <v>3505</v>
      </c>
      <c r="B459" s="205">
        <v>5</v>
      </c>
      <c r="C459" s="205" t="s">
        <v>2236</v>
      </c>
      <c r="D459" s="206"/>
      <c r="E459" s="204"/>
      <c r="F459" s="204"/>
      <c r="G459" s="206"/>
      <c r="H459" s="206" t="s">
        <v>3486</v>
      </c>
      <c r="I459" s="206"/>
      <c r="J459" s="206"/>
      <c r="K459" s="206"/>
      <c r="L459" s="206"/>
      <c r="M459" s="206"/>
      <c r="N459" s="229" t="s">
        <v>3506</v>
      </c>
      <c r="O459" s="229"/>
    </row>
    <row r="460" spans="1:15" ht="15" customHeight="1" x14ac:dyDescent="0.2">
      <c r="A460" s="179" t="s">
        <v>3507</v>
      </c>
      <c r="B460" s="211">
        <v>6</v>
      </c>
      <c r="C460" s="211" t="s">
        <v>2256</v>
      </c>
      <c r="D460" s="212"/>
      <c r="E460" s="179"/>
      <c r="F460" s="179"/>
      <c r="G460" s="212"/>
      <c r="H460" s="212"/>
      <c r="I460" s="212" t="s">
        <v>3490</v>
      </c>
      <c r="J460" s="212"/>
      <c r="K460" s="212"/>
      <c r="L460" s="212"/>
      <c r="M460" s="212"/>
      <c r="N460" s="234" t="s">
        <v>3508</v>
      </c>
      <c r="O460" s="234"/>
    </row>
    <row r="461" spans="1:15" ht="15" customHeight="1" x14ac:dyDescent="0.2">
      <c r="A461" s="179" t="s">
        <v>3509</v>
      </c>
      <c r="B461" s="211">
        <v>6</v>
      </c>
      <c r="C461" s="211" t="s">
        <v>2256</v>
      </c>
      <c r="D461" s="212"/>
      <c r="E461" s="179"/>
      <c r="F461" s="179"/>
      <c r="G461" s="212"/>
      <c r="H461" s="212"/>
      <c r="I461" s="212" t="s">
        <v>3493</v>
      </c>
      <c r="J461" s="212"/>
      <c r="K461" s="212"/>
      <c r="L461" s="212"/>
      <c r="M461" s="212"/>
      <c r="N461" s="234" t="s">
        <v>3510</v>
      </c>
      <c r="O461" s="234"/>
    </row>
    <row r="462" spans="1:15" ht="15" customHeight="1" x14ac:dyDescent="0.2">
      <c r="A462" s="179" t="s">
        <v>3511</v>
      </c>
      <c r="B462" s="211">
        <v>6</v>
      </c>
      <c r="C462" s="211" t="s">
        <v>2256</v>
      </c>
      <c r="D462" s="212"/>
      <c r="E462" s="179"/>
      <c r="F462" s="179"/>
      <c r="G462" s="212"/>
      <c r="H462" s="212"/>
      <c r="I462" s="212" t="s">
        <v>3496</v>
      </c>
      <c r="J462" s="212"/>
      <c r="K462" s="212"/>
      <c r="L462" s="212"/>
      <c r="M462" s="212"/>
      <c r="N462" s="234" t="s">
        <v>3512</v>
      </c>
      <c r="O462" s="234"/>
    </row>
    <row r="463" spans="1:15" s="185" customFormat="1" ht="15" customHeight="1" x14ac:dyDescent="0.2">
      <c r="A463" s="200" t="s">
        <v>3513</v>
      </c>
      <c r="B463" s="201">
        <v>4</v>
      </c>
      <c r="C463" s="201" t="s">
        <v>2236</v>
      </c>
      <c r="D463" s="202"/>
      <c r="E463" s="200"/>
      <c r="F463" s="200"/>
      <c r="G463" s="202" t="s">
        <v>3514</v>
      </c>
      <c r="H463" s="202"/>
      <c r="I463" s="202"/>
      <c r="J463" s="202"/>
      <c r="K463" s="202"/>
      <c r="L463" s="202"/>
      <c r="M463" s="202"/>
      <c r="N463" s="203" t="s">
        <v>3515</v>
      </c>
      <c r="O463" s="203"/>
    </row>
    <row r="464" spans="1:15" s="185" customFormat="1" ht="15" customHeight="1" x14ac:dyDescent="0.2">
      <c r="A464" s="204" t="s">
        <v>3516</v>
      </c>
      <c r="B464" s="205">
        <v>5</v>
      </c>
      <c r="C464" s="205" t="s">
        <v>2236</v>
      </c>
      <c r="D464" s="206"/>
      <c r="E464" s="204"/>
      <c r="F464" s="204"/>
      <c r="G464" s="206"/>
      <c r="H464" s="206" t="s">
        <v>3479</v>
      </c>
      <c r="I464" s="206"/>
      <c r="J464" s="206"/>
      <c r="K464" s="206"/>
      <c r="L464" s="206"/>
      <c r="M464" s="206"/>
      <c r="N464" s="229" t="s">
        <v>3517</v>
      </c>
      <c r="O464" s="229"/>
    </row>
    <row r="465" spans="1:15" ht="15" customHeight="1" x14ac:dyDescent="0.2">
      <c r="A465" s="179" t="s">
        <v>3518</v>
      </c>
      <c r="B465" s="211">
        <v>6</v>
      </c>
      <c r="C465" s="211" t="s">
        <v>2256</v>
      </c>
      <c r="D465" s="212"/>
      <c r="E465" s="179"/>
      <c r="F465" s="179"/>
      <c r="G465" s="212"/>
      <c r="H465" s="212"/>
      <c r="I465" s="212" t="s">
        <v>3483</v>
      </c>
      <c r="J465" s="212"/>
      <c r="K465" s="212"/>
      <c r="L465" s="212"/>
      <c r="M465" s="212"/>
      <c r="N465" s="234" t="s">
        <v>3519</v>
      </c>
      <c r="O465" s="234"/>
    </row>
    <row r="466" spans="1:15" s="185" customFormat="1" ht="15" customHeight="1" x14ac:dyDescent="0.2">
      <c r="A466" s="204" t="s">
        <v>3520</v>
      </c>
      <c r="B466" s="205">
        <v>5</v>
      </c>
      <c r="C466" s="205" t="s">
        <v>2236</v>
      </c>
      <c r="D466" s="206"/>
      <c r="E466" s="204"/>
      <c r="F466" s="204"/>
      <c r="G466" s="206"/>
      <c r="H466" s="206" t="s">
        <v>3486</v>
      </c>
      <c r="I466" s="206"/>
      <c r="J466" s="206"/>
      <c r="K466" s="206"/>
      <c r="L466" s="206"/>
      <c r="M466" s="206"/>
      <c r="N466" s="229" t="s">
        <v>3521</v>
      </c>
      <c r="O466" s="229"/>
    </row>
    <row r="467" spans="1:15" ht="15" customHeight="1" x14ac:dyDescent="0.2">
      <c r="A467" s="179" t="s">
        <v>3522</v>
      </c>
      <c r="B467" s="211">
        <v>6</v>
      </c>
      <c r="C467" s="211" t="s">
        <v>2256</v>
      </c>
      <c r="D467" s="212"/>
      <c r="E467" s="179"/>
      <c r="F467" s="179"/>
      <c r="G467" s="212"/>
      <c r="H467" s="212"/>
      <c r="I467" s="212" t="s">
        <v>3490</v>
      </c>
      <c r="J467" s="300"/>
      <c r="K467" s="212"/>
      <c r="L467" s="212"/>
      <c r="M467" s="212"/>
      <c r="N467" s="234" t="s">
        <v>3523</v>
      </c>
      <c r="O467" s="234"/>
    </row>
    <row r="468" spans="1:15" ht="15" customHeight="1" x14ac:dyDescent="0.2">
      <c r="A468" s="179" t="s">
        <v>3524</v>
      </c>
      <c r="B468" s="211">
        <v>6</v>
      </c>
      <c r="C468" s="211" t="s">
        <v>2256</v>
      </c>
      <c r="D468" s="212"/>
      <c r="E468" s="179"/>
      <c r="F468" s="179"/>
      <c r="G468" s="212"/>
      <c r="H468" s="212"/>
      <c r="I468" s="212" t="s">
        <v>3493</v>
      </c>
      <c r="J468" s="300"/>
      <c r="K468" s="212"/>
      <c r="L468" s="212"/>
      <c r="M468" s="212"/>
      <c r="N468" s="234" t="s">
        <v>3525</v>
      </c>
      <c r="O468" s="234"/>
    </row>
    <row r="469" spans="1:15" ht="15" customHeight="1" x14ac:dyDescent="0.2">
      <c r="A469" s="179" t="s">
        <v>3526</v>
      </c>
      <c r="B469" s="211">
        <v>6</v>
      </c>
      <c r="C469" s="211" t="s">
        <v>2256</v>
      </c>
      <c r="D469" s="212"/>
      <c r="E469" s="179"/>
      <c r="F469" s="179"/>
      <c r="G469" s="212"/>
      <c r="H469" s="212"/>
      <c r="I469" s="212" t="s">
        <v>3496</v>
      </c>
      <c r="J469" s="300"/>
      <c r="K469" s="212"/>
      <c r="L469" s="212"/>
      <c r="M469" s="212"/>
      <c r="N469" s="234" t="s">
        <v>3527</v>
      </c>
      <c r="O469" s="234"/>
    </row>
    <row r="470" spans="1:15" s="185" customFormat="1" ht="15" customHeight="1" x14ac:dyDescent="0.2">
      <c r="A470" s="193" t="s">
        <v>3528</v>
      </c>
      <c r="B470" s="194">
        <v>3</v>
      </c>
      <c r="C470" s="194" t="s">
        <v>2236</v>
      </c>
      <c r="D470" s="193"/>
      <c r="E470" s="193"/>
      <c r="F470" s="196" t="s">
        <v>3529</v>
      </c>
      <c r="G470" s="196"/>
      <c r="H470" s="196"/>
      <c r="I470" s="196"/>
      <c r="J470" s="196"/>
      <c r="K470" s="198"/>
      <c r="L470" s="198"/>
      <c r="M470" s="310"/>
      <c r="N470" s="198" t="s">
        <v>3530</v>
      </c>
      <c r="O470" s="198"/>
    </row>
    <row r="471" spans="1:15" s="185" customFormat="1" ht="15" customHeight="1" x14ac:dyDescent="0.2">
      <c r="A471" s="200" t="s">
        <v>3531</v>
      </c>
      <c r="B471" s="201">
        <v>4</v>
      </c>
      <c r="C471" s="201" t="s">
        <v>2236</v>
      </c>
      <c r="D471" s="200"/>
      <c r="E471" s="200"/>
      <c r="F471" s="202"/>
      <c r="G471" s="202" t="s">
        <v>3476</v>
      </c>
      <c r="H471" s="202"/>
      <c r="I471" s="202"/>
      <c r="J471" s="202"/>
      <c r="K471" s="202"/>
      <c r="L471" s="202"/>
      <c r="M471" s="202"/>
      <c r="N471" s="203" t="s">
        <v>3532</v>
      </c>
      <c r="O471" s="203"/>
    </row>
    <row r="472" spans="1:15" s="185" customFormat="1" ht="15" customHeight="1" x14ac:dyDescent="0.2">
      <c r="A472" s="204" t="s">
        <v>3533</v>
      </c>
      <c r="B472" s="205">
        <v>5</v>
      </c>
      <c r="C472" s="205" t="s">
        <v>2236</v>
      </c>
      <c r="D472" s="204"/>
      <c r="E472" s="204"/>
      <c r="F472" s="206"/>
      <c r="G472" s="206"/>
      <c r="H472" s="206" t="s">
        <v>3479</v>
      </c>
      <c r="I472" s="206"/>
      <c r="J472" s="206"/>
      <c r="K472" s="206"/>
      <c r="L472" s="206"/>
      <c r="M472" s="206"/>
      <c r="N472" s="229" t="s">
        <v>3534</v>
      </c>
      <c r="O472" s="229" t="s">
        <v>3535</v>
      </c>
    </row>
    <row r="473" spans="1:15" s="185" customFormat="1" ht="15" customHeight="1" x14ac:dyDescent="0.2">
      <c r="A473" s="185" t="s">
        <v>3536</v>
      </c>
      <c r="B473" s="208">
        <v>6</v>
      </c>
      <c r="C473" s="208" t="s">
        <v>2236</v>
      </c>
      <c r="F473" s="209"/>
      <c r="G473" s="209"/>
      <c r="H473" s="209"/>
      <c r="I473" s="209" t="s">
        <v>3483</v>
      </c>
      <c r="J473" s="209"/>
      <c r="K473" s="209"/>
      <c r="L473" s="209"/>
      <c r="M473" s="209"/>
      <c r="N473" s="232" t="s">
        <v>3537</v>
      </c>
      <c r="O473" s="232" t="s">
        <v>3535</v>
      </c>
    </row>
    <row r="474" spans="1:15" ht="15" customHeight="1" x14ac:dyDescent="0.2">
      <c r="A474" s="179" t="s">
        <v>3538</v>
      </c>
      <c r="B474" s="211">
        <v>7</v>
      </c>
      <c r="C474" s="211" t="s">
        <v>2256</v>
      </c>
      <c r="D474" s="179"/>
      <c r="E474" s="179"/>
      <c r="F474" s="212"/>
      <c r="G474" s="212"/>
      <c r="H474" s="212"/>
      <c r="I474" s="212"/>
      <c r="J474" s="212" t="s">
        <v>3539</v>
      </c>
      <c r="K474" s="212"/>
      <c r="L474" s="212"/>
      <c r="M474" s="212"/>
      <c r="N474" s="234" t="s">
        <v>3540</v>
      </c>
      <c r="O474" s="234"/>
    </row>
    <row r="475" spans="1:15" s="185" customFormat="1" ht="15" customHeight="1" x14ac:dyDescent="0.2">
      <c r="A475" s="204" t="s">
        <v>3541</v>
      </c>
      <c r="B475" s="205">
        <v>5</v>
      </c>
      <c r="C475" s="205" t="s">
        <v>2236</v>
      </c>
      <c r="D475" s="204"/>
      <c r="E475" s="204"/>
      <c r="F475" s="206"/>
      <c r="G475" s="206"/>
      <c r="H475" s="206" t="s">
        <v>3486</v>
      </c>
      <c r="I475" s="206"/>
      <c r="J475" s="206"/>
      <c r="K475" s="206"/>
      <c r="L475" s="206"/>
      <c r="M475" s="206"/>
      <c r="N475" s="229" t="s">
        <v>3542</v>
      </c>
      <c r="O475" s="229" t="s">
        <v>3535</v>
      </c>
    </row>
    <row r="476" spans="1:15" ht="15" customHeight="1" x14ac:dyDescent="0.2">
      <c r="A476" s="179" t="s">
        <v>3543</v>
      </c>
      <c r="B476" s="211">
        <v>6</v>
      </c>
      <c r="C476" s="211" t="s">
        <v>2256</v>
      </c>
      <c r="D476" s="179"/>
      <c r="E476" s="179"/>
      <c r="F476" s="212"/>
      <c r="G476" s="212"/>
      <c r="H476" s="212"/>
      <c r="I476" s="212" t="s">
        <v>3544</v>
      </c>
      <c r="J476" s="212"/>
      <c r="K476" s="212"/>
      <c r="L476" s="212"/>
      <c r="M476" s="212"/>
      <c r="N476" s="234" t="s">
        <v>3545</v>
      </c>
      <c r="O476" s="234"/>
    </row>
    <row r="477" spans="1:15" s="185" customFormat="1" ht="15" customHeight="1" x14ac:dyDescent="0.2">
      <c r="A477" s="185" t="s">
        <v>3546</v>
      </c>
      <c r="B477" s="208">
        <v>6</v>
      </c>
      <c r="C477" s="208" t="s">
        <v>2236</v>
      </c>
      <c r="F477" s="209"/>
      <c r="G477" s="209"/>
      <c r="H477" s="209"/>
      <c r="I477" s="209" t="s">
        <v>3547</v>
      </c>
      <c r="J477" s="209"/>
      <c r="K477" s="209"/>
      <c r="L477" s="209"/>
      <c r="M477" s="209"/>
      <c r="N477" s="232" t="s">
        <v>3548</v>
      </c>
      <c r="O477" s="232"/>
    </row>
    <row r="478" spans="1:15" s="185" customFormat="1" ht="15" customHeight="1" x14ac:dyDescent="0.2">
      <c r="A478" s="185" t="s">
        <v>3549</v>
      </c>
      <c r="B478" s="208">
        <v>7</v>
      </c>
      <c r="C478" s="208" t="s">
        <v>2236</v>
      </c>
      <c r="F478" s="209"/>
      <c r="G478" s="209"/>
      <c r="H478" s="209"/>
      <c r="I478" s="209"/>
      <c r="J478" s="209" t="s">
        <v>3550</v>
      </c>
      <c r="K478" s="209"/>
      <c r="L478" s="209"/>
      <c r="M478" s="209"/>
      <c r="N478" s="232" t="s">
        <v>3551</v>
      </c>
      <c r="O478" s="232"/>
    </row>
    <row r="479" spans="1:15" ht="15" customHeight="1" x14ac:dyDescent="0.2">
      <c r="A479" s="179" t="s">
        <v>3552</v>
      </c>
      <c r="B479" s="211">
        <v>8</v>
      </c>
      <c r="C479" s="211" t="s">
        <v>2256</v>
      </c>
      <c r="D479" s="531"/>
      <c r="E479" s="531"/>
      <c r="F479" s="531"/>
      <c r="G479" s="531"/>
      <c r="H479" s="233"/>
      <c r="I479" s="179"/>
      <c r="J479" s="179"/>
      <c r="K479" s="281" t="s">
        <v>3490</v>
      </c>
      <c r="L479" s="281"/>
      <c r="M479" s="233"/>
      <c r="N479" s="342" t="s">
        <v>3553</v>
      </c>
      <c r="O479" s="343"/>
    </row>
    <row r="480" spans="1:15" ht="15" customHeight="1" x14ac:dyDescent="0.2">
      <c r="A480" s="179" t="s">
        <v>3554</v>
      </c>
      <c r="B480" s="211">
        <v>7</v>
      </c>
      <c r="C480" s="211" t="s">
        <v>2256</v>
      </c>
      <c r="D480" s="179"/>
      <c r="E480" s="179"/>
      <c r="F480" s="212"/>
      <c r="G480" s="212"/>
      <c r="H480" s="212"/>
      <c r="I480" s="212"/>
      <c r="J480" s="212" t="s">
        <v>3493</v>
      </c>
      <c r="K480" s="212"/>
      <c r="L480" s="212"/>
      <c r="M480" s="212"/>
      <c r="N480" s="234" t="s">
        <v>3555</v>
      </c>
      <c r="O480" s="234"/>
    </row>
    <row r="481" spans="1:15" ht="15" customHeight="1" x14ac:dyDescent="0.2">
      <c r="A481" s="179" t="s">
        <v>3556</v>
      </c>
      <c r="B481" s="211">
        <v>7</v>
      </c>
      <c r="C481" s="211" t="s">
        <v>2256</v>
      </c>
      <c r="D481" s="179"/>
      <c r="E481" s="179"/>
      <c r="F481" s="212"/>
      <c r="G481" s="212"/>
      <c r="H481" s="212"/>
      <c r="I481" s="212"/>
      <c r="J481" s="212" t="s">
        <v>3557</v>
      </c>
      <c r="K481" s="212"/>
      <c r="L481" s="212"/>
      <c r="M481" s="212"/>
      <c r="N481" s="234" t="s">
        <v>3558</v>
      </c>
      <c r="O481" s="234"/>
    </row>
    <row r="482" spans="1:15" s="185" customFormat="1" ht="15" customHeight="1" x14ac:dyDescent="0.2">
      <c r="A482" s="204" t="s">
        <v>3559</v>
      </c>
      <c r="B482" s="205">
        <v>5</v>
      </c>
      <c r="C482" s="205" t="s">
        <v>2236</v>
      </c>
      <c r="D482" s="204"/>
      <c r="E482" s="204"/>
      <c r="F482" s="206"/>
      <c r="G482" s="206"/>
      <c r="H482" s="206" t="s">
        <v>3560</v>
      </c>
      <c r="I482" s="206"/>
      <c r="J482" s="206"/>
      <c r="K482" s="206"/>
      <c r="L482" s="206"/>
      <c r="M482" s="206"/>
      <c r="N482" s="229" t="s">
        <v>3561</v>
      </c>
      <c r="O482" s="229"/>
    </row>
    <row r="483" spans="1:15" ht="15" customHeight="1" x14ac:dyDescent="0.2">
      <c r="A483" s="179" t="s">
        <v>3562</v>
      </c>
      <c r="B483" s="211">
        <v>6</v>
      </c>
      <c r="C483" s="211" t="s">
        <v>2256</v>
      </c>
      <c r="D483" s="179"/>
      <c r="E483" s="179"/>
      <c r="F483" s="212"/>
      <c r="G483" s="212"/>
      <c r="H483" s="212"/>
      <c r="I483" s="212" t="s">
        <v>3563</v>
      </c>
      <c r="J483" s="212"/>
      <c r="K483" s="212"/>
      <c r="L483" s="212"/>
      <c r="M483" s="212"/>
      <c r="N483" s="234" t="s">
        <v>3564</v>
      </c>
      <c r="O483" s="234" t="s">
        <v>3565</v>
      </c>
    </row>
    <row r="484" spans="1:15" s="185" customFormat="1" ht="15" customHeight="1" x14ac:dyDescent="0.2">
      <c r="A484" s="200" t="s">
        <v>3566</v>
      </c>
      <c r="B484" s="201">
        <v>4</v>
      </c>
      <c r="C484" s="201" t="s">
        <v>2236</v>
      </c>
      <c r="D484" s="200"/>
      <c r="E484" s="200"/>
      <c r="F484" s="202"/>
      <c r="G484" s="202" t="s">
        <v>3499</v>
      </c>
      <c r="H484" s="202"/>
      <c r="I484" s="202"/>
      <c r="J484" s="202"/>
      <c r="K484" s="202"/>
      <c r="L484" s="202"/>
      <c r="M484" s="202"/>
      <c r="N484" s="203" t="s">
        <v>3567</v>
      </c>
      <c r="O484" s="203"/>
    </row>
    <row r="485" spans="1:15" s="185" customFormat="1" ht="15" customHeight="1" x14ac:dyDescent="0.2">
      <c r="A485" s="204" t="s">
        <v>3568</v>
      </c>
      <c r="B485" s="205">
        <v>5</v>
      </c>
      <c r="C485" s="205" t="s">
        <v>2236</v>
      </c>
      <c r="D485" s="204"/>
      <c r="E485" s="204"/>
      <c r="F485" s="206"/>
      <c r="G485" s="206"/>
      <c r="H485" s="206" t="s">
        <v>3479</v>
      </c>
      <c r="I485" s="206"/>
      <c r="J485" s="206"/>
      <c r="K485" s="206"/>
      <c r="L485" s="206"/>
      <c r="M485" s="206"/>
      <c r="N485" s="229" t="s">
        <v>3569</v>
      </c>
      <c r="O485" s="229"/>
    </row>
    <row r="486" spans="1:15" s="185" customFormat="1" ht="15" customHeight="1" x14ac:dyDescent="0.2">
      <c r="A486" s="185" t="s">
        <v>3570</v>
      </c>
      <c r="B486" s="208">
        <v>6</v>
      </c>
      <c r="C486" s="208" t="s">
        <v>2236</v>
      </c>
      <c r="F486" s="209"/>
      <c r="G486" s="209"/>
      <c r="H486" s="209"/>
      <c r="I486" s="209" t="s">
        <v>3483</v>
      </c>
      <c r="J486" s="209"/>
      <c r="K486" s="209"/>
      <c r="L486" s="209"/>
      <c r="M486" s="209"/>
      <c r="N486" s="232" t="s">
        <v>3571</v>
      </c>
      <c r="O486" s="232"/>
    </row>
    <row r="487" spans="1:15" ht="15" customHeight="1" x14ac:dyDescent="0.2">
      <c r="A487" s="179" t="s">
        <v>3572</v>
      </c>
      <c r="B487" s="211">
        <v>7</v>
      </c>
      <c r="C487" s="211" t="s">
        <v>2256</v>
      </c>
      <c r="D487" s="179"/>
      <c r="E487" s="179"/>
      <c r="F487" s="212"/>
      <c r="G487" s="212"/>
      <c r="H487" s="212"/>
      <c r="I487" s="212"/>
      <c r="J487" s="212" t="s">
        <v>3539</v>
      </c>
      <c r="K487" s="212"/>
      <c r="L487" s="212"/>
      <c r="M487" s="212"/>
      <c r="N487" s="234" t="s">
        <v>3573</v>
      </c>
      <c r="O487" s="234"/>
    </row>
    <row r="488" spans="1:15" s="185" customFormat="1" ht="15" customHeight="1" x14ac:dyDescent="0.2">
      <c r="A488" s="204" t="s">
        <v>3574</v>
      </c>
      <c r="B488" s="205">
        <v>5</v>
      </c>
      <c r="C488" s="205" t="s">
        <v>2236</v>
      </c>
      <c r="D488" s="204"/>
      <c r="E488" s="204"/>
      <c r="F488" s="206"/>
      <c r="G488" s="206"/>
      <c r="H488" s="206" t="s">
        <v>3486</v>
      </c>
      <c r="I488" s="206"/>
      <c r="J488" s="206"/>
      <c r="K488" s="206"/>
      <c r="L488" s="206"/>
      <c r="M488" s="206"/>
      <c r="N488" s="229" t="s">
        <v>3575</v>
      </c>
      <c r="O488" s="229"/>
    </row>
    <row r="489" spans="1:15" ht="15" customHeight="1" x14ac:dyDescent="0.2">
      <c r="A489" s="179" t="s">
        <v>3576</v>
      </c>
      <c r="B489" s="211">
        <v>6</v>
      </c>
      <c r="C489" s="211" t="s">
        <v>2256</v>
      </c>
      <c r="D489" s="179"/>
      <c r="E489" s="179"/>
      <c r="F489" s="212"/>
      <c r="G489" s="212"/>
      <c r="H489" s="212"/>
      <c r="I489" s="212" t="s">
        <v>3544</v>
      </c>
      <c r="J489" s="212"/>
      <c r="K489" s="212"/>
      <c r="L489" s="212"/>
      <c r="M489" s="212"/>
      <c r="N489" s="234" t="s">
        <v>3577</v>
      </c>
      <c r="O489" s="234"/>
    </row>
    <row r="490" spans="1:15" s="185" customFormat="1" ht="15" customHeight="1" x14ac:dyDescent="0.2">
      <c r="A490" s="185" t="s">
        <v>3578</v>
      </c>
      <c r="B490" s="208">
        <v>6</v>
      </c>
      <c r="C490" s="208" t="s">
        <v>2236</v>
      </c>
      <c r="F490" s="209"/>
      <c r="G490" s="209"/>
      <c r="H490" s="209"/>
      <c r="I490" s="209" t="s">
        <v>3547</v>
      </c>
      <c r="J490" s="209"/>
      <c r="K490" s="209"/>
      <c r="L490" s="209"/>
      <c r="M490" s="209"/>
      <c r="N490" s="232" t="s">
        <v>3579</v>
      </c>
      <c r="O490" s="232"/>
    </row>
    <row r="491" spans="1:15" s="185" customFormat="1" ht="15" customHeight="1" x14ac:dyDescent="0.2">
      <c r="A491" s="185" t="s">
        <v>3580</v>
      </c>
      <c r="B491" s="208">
        <v>7</v>
      </c>
      <c r="C491" s="208" t="s">
        <v>2236</v>
      </c>
      <c r="F491" s="209"/>
      <c r="G491" s="209"/>
      <c r="H491" s="209"/>
      <c r="I491" s="209"/>
      <c r="J491" s="209" t="s">
        <v>3490</v>
      </c>
      <c r="K491" s="209"/>
      <c r="L491" s="209"/>
      <c r="M491" s="209"/>
      <c r="N491" s="232" t="s">
        <v>3581</v>
      </c>
      <c r="O491" s="232"/>
    </row>
    <row r="492" spans="1:15" ht="15" customHeight="1" x14ac:dyDescent="0.2">
      <c r="A492" s="179" t="s">
        <v>3582</v>
      </c>
      <c r="B492" s="211">
        <v>8</v>
      </c>
      <c r="C492" s="211" t="s">
        <v>2256</v>
      </c>
      <c r="D492" s="179"/>
      <c r="E492" s="179"/>
      <c r="F492" s="212"/>
      <c r="G492" s="212"/>
      <c r="H492" s="212"/>
      <c r="I492" s="212"/>
      <c r="J492" s="212"/>
      <c r="K492" s="212" t="s">
        <v>3490</v>
      </c>
      <c r="L492" s="212"/>
      <c r="M492" s="212"/>
      <c r="N492" s="234" t="s">
        <v>3583</v>
      </c>
      <c r="O492" s="234"/>
    </row>
    <row r="493" spans="1:15" ht="15" customHeight="1" x14ac:dyDescent="0.2">
      <c r="A493" s="179" t="s">
        <v>3584</v>
      </c>
      <c r="B493" s="211">
        <v>7</v>
      </c>
      <c r="C493" s="211" t="s">
        <v>2256</v>
      </c>
      <c r="D493" s="179"/>
      <c r="E493" s="179"/>
      <c r="F493" s="212"/>
      <c r="G493" s="212"/>
      <c r="H493" s="212"/>
      <c r="I493" s="212"/>
      <c r="J493" s="212" t="s">
        <v>3585</v>
      </c>
      <c r="K493" s="212"/>
      <c r="L493" s="212"/>
      <c r="M493" s="212"/>
      <c r="N493" s="234" t="s">
        <v>3586</v>
      </c>
      <c r="O493" s="234"/>
    </row>
    <row r="494" spans="1:15" ht="15" customHeight="1" x14ac:dyDescent="0.2">
      <c r="A494" s="179" t="s">
        <v>3587</v>
      </c>
      <c r="B494" s="211">
        <v>7</v>
      </c>
      <c r="C494" s="211" t="s">
        <v>2256</v>
      </c>
      <c r="D494" s="179"/>
      <c r="E494" s="179"/>
      <c r="F494" s="212"/>
      <c r="G494" s="212"/>
      <c r="H494" s="212"/>
      <c r="I494" s="212"/>
      <c r="J494" s="212" t="s">
        <v>3557</v>
      </c>
      <c r="K494" s="212"/>
      <c r="L494" s="212"/>
      <c r="M494" s="212"/>
      <c r="N494" s="234" t="s">
        <v>3588</v>
      </c>
      <c r="O494" s="234"/>
    </row>
    <row r="495" spans="1:15" s="185" customFormat="1" ht="15" customHeight="1" x14ac:dyDescent="0.2">
      <c r="A495" s="200" t="s">
        <v>3589</v>
      </c>
      <c r="B495" s="201">
        <v>4</v>
      </c>
      <c r="C495" s="201" t="s">
        <v>2236</v>
      </c>
      <c r="D495" s="200"/>
      <c r="E495" s="200"/>
      <c r="F495" s="202"/>
      <c r="G495" s="202" t="s">
        <v>3514</v>
      </c>
      <c r="H495" s="202"/>
      <c r="I495" s="202"/>
      <c r="J495" s="202"/>
      <c r="K495" s="202"/>
      <c r="L495" s="202"/>
      <c r="M495" s="202"/>
      <c r="N495" s="203" t="s">
        <v>3590</v>
      </c>
      <c r="O495" s="203"/>
    </row>
    <row r="496" spans="1:15" s="185" customFormat="1" ht="15" customHeight="1" x14ac:dyDescent="0.2">
      <c r="A496" s="204" t="s">
        <v>3591</v>
      </c>
      <c r="B496" s="205">
        <v>5</v>
      </c>
      <c r="C496" s="205" t="s">
        <v>2236</v>
      </c>
      <c r="D496" s="204"/>
      <c r="E496" s="204"/>
      <c r="F496" s="206"/>
      <c r="G496" s="206"/>
      <c r="H496" s="206" t="s">
        <v>3479</v>
      </c>
      <c r="I496" s="206"/>
      <c r="J496" s="206"/>
      <c r="K496" s="206"/>
      <c r="L496" s="206"/>
      <c r="M496" s="206"/>
      <c r="N496" s="229" t="s">
        <v>3592</v>
      </c>
      <c r="O496" s="229"/>
    </row>
    <row r="497" spans="1:15" s="185" customFormat="1" ht="15" customHeight="1" x14ac:dyDescent="0.2">
      <c r="A497" s="185" t="s">
        <v>3593</v>
      </c>
      <c r="B497" s="208">
        <v>6</v>
      </c>
      <c r="C497" s="208" t="s">
        <v>2236</v>
      </c>
      <c r="F497" s="209"/>
      <c r="G497" s="209"/>
      <c r="H497" s="209"/>
      <c r="I497" s="209" t="s">
        <v>3483</v>
      </c>
      <c r="J497" s="209"/>
      <c r="K497" s="209"/>
      <c r="L497" s="209"/>
      <c r="M497" s="209"/>
      <c r="N497" s="232" t="s">
        <v>3594</v>
      </c>
      <c r="O497" s="232"/>
    </row>
    <row r="498" spans="1:15" ht="15" customHeight="1" x14ac:dyDescent="0.2">
      <c r="A498" s="179" t="s">
        <v>3595</v>
      </c>
      <c r="B498" s="211">
        <v>7</v>
      </c>
      <c r="C498" s="211" t="s">
        <v>2256</v>
      </c>
      <c r="D498" s="179"/>
      <c r="E498" s="179"/>
      <c r="F498" s="212"/>
      <c r="G498" s="212"/>
      <c r="H498" s="212"/>
      <c r="I498" s="212"/>
      <c r="J498" s="212" t="s">
        <v>3539</v>
      </c>
      <c r="K498" s="212"/>
      <c r="L498" s="212"/>
      <c r="M498" s="212"/>
      <c r="N498" s="234" t="s">
        <v>3596</v>
      </c>
      <c r="O498" s="234"/>
    </row>
    <row r="499" spans="1:15" s="185" customFormat="1" ht="15" customHeight="1" x14ac:dyDescent="0.2">
      <c r="A499" s="204" t="s">
        <v>3597</v>
      </c>
      <c r="B499" s="205">
        <v>5</v>
      </c>
      <c r="C499" s="205" t="s">
        <v>2236</v>
      </c>
      <c r="D499" s="204"/>
      <c r="E499" s="204"/>
      <c r="F499" s="206"/>
      <c r="G499" s="206"/>
      <c r="H499" s="206" t="s">
        <v>3486</v>
      </c>
      <c r="I499" s="206"/>
      <c r="J499" s="206"/>
      <c r="K499" s="206"/>
      <c r="L499" s="206"/>
      <c r="M499" s="206"/>
      <c r="N499" s="229" t="s">
        <v>3598</v>
      </c>
      <c r="O499" s="229"/>
    </row>
    <row r="500" spans="1:15" ht="15" customHeight="1" x14ac:dyDescent="0.2">
      <c r="A500" s="179" t="s">
        <v>3599</v>
      </c>
      <c r="B500" s="211">
        <v>6</v>
      </c>
      <c r="C500" s="211" t="s">
        <v>2256</v>
      </c>
      <c r="D500" s="341"/>
      <c r="E500" s="341"/>
      <c r="F500" s="216"/>
      <c r="G500" s="216"/>
      <c r="H500" s="216"/>
      <c r="I500" s="216" t="s">
        <v>3544</v>
      </c>
      <c r="J500" s="216"/>
      <c r="K500" s="216"/>
      <c r="L500" s="216"/>
      <c r="M500" s="216"/>
      <c r="N500" s="234" t="s">
        <v>3600</v>
      </c>
      <c r="O500" s="234"/>
    </row>
    <row r="501" spans="1:15" s="185" customFormat="1" ht="15" customHeight="1" x14ac:dyDescent="0.2">
      <c r="A501" s="185" t="s">
        <v>3601</v>
      </c>
      <c r="B501" s="208">
        <v>6</v>
      </c>
      <c r="C501" s="208" t="s">
        <v>2236</v>
      </c>
      <c r="F501" s="209"/>
      <c r="G501" s="209"/>
      <c r="H501" s="209"/>
      <c r="I501" s="209" t="s">
        <v>3547</v>
      </c>
      <c r="J501" s="209"/>
      <c r="K501" s="209"/>
      <c r="L501" s="209"/>
      <c r="M501" s="209"/>
      <c r="N501" s="232" t="s">
        <v>3602</v>
      </c>
      <c r="O501" s="232"/>
    </row>
    <row r="502" spans="1:15" ht="15" customHeight="1" x14ac:dyDescent="0.2">
      <c r="A502" s="179" t="s">
        <v>3603</v>
      </c>
      <c r="B502" s="211">
        <v>7</v>
      </c>
      <c r="C502" s="211" t="s">
        <v>2256</v>
      </c>
      <c r="D502" s="179"/>
      <c r="E502" s="179"/>
      <c r="F502" s="212"/>
      <c r="G502" s="212"/>
      <c r="H502" s="212"/>
      <c r="I502" s="212"/>
      <c r="J502" s="212" t="s">
        <v>3490</v>
      </c>
      <c r="K502" s="300"/>
      <c r="L502" s="300"/>
      <c r="M502" s="212"/>
      <c r="N502" s="234" t="s">
        <v>3604</v>
      </c>
      <c r="O502" s="234"/>
    </row>
    <row r="503" spans="1:15" ht="15" customHeight="1" x14ac:dyDescent="0.2">
      <c r="A503" s="179" t="s">
        <v>3605</v>
      </c>
      <c r="B503" s="211">
        <v>7</v>
      </c>
      <c r="C503" s="211" t="s">
        <v>2256</v>
      </c>
      <c r="D503" s="179"/>
      <c r="E503" s="179"/>
      <c r="F503" s="212"/>
      <c r="G503" s="212"/>
      <c r="H503" s="212"/>
      <c r="I503" s="212"/>
      <c r="J503" s="212" t="s">
        <v>3585</v>
      </c>
      <c r="K503" s="300"/>
      <c r="L503" s="300"/>
      <c r="M503" s="212"/>
      <c r="N503" s="234" t="s">
        <v>3606</v>
      </c>
      <c r="O503" s="234"/>
    </row>
    <row r="504" spans="1:15" ht="15" customHeight="1" x14ac:dyDescent="0.2">
      <c r="A504" s="179" t="s">
        <v>3607</v>
      </c>
      <c r="B504" s="211">
        <v>7</v>
      </c>
      <c r="C504" s="211" t="s">
        <v>2256</v>
      </c>
      <c r="D504" s="179"/>
      <c r="E504" s="179"/>
      <c r="F504" s="212"/>
      <c r="G504" s="212"/>
      <c r="H504" s="212"/>
      <c r="I504" s="212"/>
      <c r="J504" s="212" t="s">
        <v>3557</v>
      </c>
      <c r="K504" s="300"/>
      <c r="L504" s="300"/>
      <c r="M504" s="212"/>
      <c r="N504" s="234" t="s">
        <v>3608</v>
      </c>
    </row>
    <row r="505" spans="1:15" ht="15" customHeight="1" x14ac:dyDescent="0.2">
      <c r="A505" s="320" t="s">
        <v>3609</v>
      </c>
      <c r="B505" s="321">
        <v>4</v>
      </c>
      <c r="C505" s="321" t="s">
        <v>2256</v>
      </c>
      <c r="D505" s="320"/>
      <c r="E505" s="320"/>
      <c r="F505" s="322"/>
      <c r="G505" s="322" t="s">
        <v>3610</v>
      </c>
      <c r="H505" s="322"/>
      <c r="I505" s="322"/>
      <c r="J505" s="322"/>
      <c r="K505" s="335"/>
      <c r="L505" s="335"/>
      <c r="M505" s="322"/>
      <c r="N505" s="339" t="s">
        <v>3611</v>
      </c>
      <c r="O505" s="339" t="s">
        <v>3612</v>
      </c>
    </row>
    <row r="506" spans="1:15" s="185" customFormat="1" ht="15" customHeight="1" x14ac:dyDescent="0.2">
      <c r="A506" s="200" t="s">
        <v>3613</v>
      </c>
      <c r="B506" s="201">
        <v>4</v>
      </c>
      <c r="C506" s="201" t="s">
        <v>2236</v>
      </c>
      <c r="D506" s="200"/>
      <c r="E506" s="200"/>
      <c r="F506" s="202"/>
      <c r="G506" s="202" t="s">
        <v>3614</v>
      </c>
      <c r="H506" s="202"/>
      <c r="I506" s="202"/>
      <c r="J506" s="202"/>
      <c r="K506" s="202"/>
      <c r="L506" s="202"/>
      <c r="M506" s="202"/>
      <c r="N506" s="203" t="s">
        <v>3615</v>
      </c>
      <c r="O506" s="203" t="s">
        <v>3616</v>
      </c>
    </row>
    <row r="507" spans="1:15" ht="15" customHeight="1" x14ac:dyDescent="0.2">
      <c r="A507" s="264" t="s">
        <v>3617</v>
      </c>
      <c r="B507" s="265">
        <v>5</v>
      </c>
      <c r="C507" s="265" t="s">
        <v>2256</v>
      </c>
      <c r="D507" s="264"/>
      <c r="E507" s="264"/>
      <c r="F507" s="301"/>
      <c r="G507" s="301"/>
      <c r="H507" s="301" t="s">
        <v>3618</v>
      </c>
      <c r="I507" s="301"/>
      <c r="J507" s="301"/>
      <c r="K507" s="301"/>
      <c r="L507" s="301"/>
      <c r="M507" s="301"/>
      <c r="N507" s="338" t="s">
        <v>3619</v>
      </c>
      <c r="O507" s="338" t="s">
        <v>3620</v>
      </c>
    </row>
    <row r="508" spans="1:15" ht="15" customHeight="1" x14ac:dyDescent="0.2">
      <c r="A508" s="264" t="s">
        <v>3621</v>
      </c>
      <c r="B508" s="265">
        <v>5</v>
      </c>
      <c r="C508" s="265" t="s">
        <v>2256</v>
      </c>
      <c r="D508" s="264"/>
      <c r="E508" s="264"/>
      <c r="F508" s="301"/>
      <c r="G508" s="301"/>
      <c r="H508" s="301" t="s">
        <v>3622</v>
      </c>
      <c r="I508" s="301"/>
      <c r="J508" s="301"/>
      <c r="K508" s="301"/>
      <c r="L508" s="301"/>
      <c r="M508" s="301"/>
      <c r="N508" s="338" t="s">
        <v>3623</v>
      </c>
      <c r="O508" s="338" t="s">
        <v>3624</v>
      </c>
    </row>
    <row r="509" spans="1:15" s="185" customFormat="1" ht="15" customHeight="1" x14ac:dyDescent="0.2">
      <c r="A509" s="186" t="s">
        <v>3625</v>
      </c>
      <c r="B509" s="187">
        <v>2</v>
      </c>
      <c r="C509" s="187" t="s">
        <v>2236</v>
      </c>
      <c r="D509" s="188"/>
      <c r="E509" s="189" t="s">
        <v>3626</v>
      </c>
      <c r="F509" s="190"/>
      <c r="G509" s="190"/>
      <c r="H509" s="190"/>
      <c r="I509" s="190"/>
      <c r="J509" s="190"/>
      <c r="K509" s="190"/>
      <c r="L509" s="190"/>
      <c r="M509" s="190"/>
      <c r="N509" s="191" t="s">
        <v>3627</v>
      </c>
      <c r="O509" s="192"/>
    </row>
    <row r="510" spans="1:15" s="185" customFormat="1" ht="15" customHeight="1" x14ac:dyDescent="0.2">
      <c r="A510" s="193" t="s">
        <v>3628</v>
      </c>
      <c r="B510" s="194">
        <v>3</v>
      </c>
      <c r="C510" s="194" t="s">
        <v>2236</v>
      </c>
      <c r="D510" s="195"/>
      <c r="E510" s="195"/>
      <c r="F510" s="196" t="s">
        <v>2243</v>
      </c>
      <c r="G510" s="196"/>
      <c r="H510" s="196"/>
      <c r="I510" s="196"/>
      <c r="J510" s="196"/>
      <c r="K510" s="196"/>
      <c r="L510" s="196"/>
      <c r="M510" s="197"/>
      <c r="N510" s="198" t="s">
        <v>2244</v>
      </c>
      <c r="O510" s="198" t="s">
        <v>2245</v>
      </c>
    </row>
    <row r="511" spans="1:15" s="185" customFormat="1" ht="15" customHeight="1" x14ac:dyDescent="0.2">
      <c r="A511" s="200" t="s">
        <v>3629</v>
      </c>
      <c r="B511" s="201">
        <v>4</v>
      </c>
      <c r="C511" s="201" t="s">
        <v>2236</v>
      </c>
      <c r="D511" s="200"/>
      <c r="E511" s="200"/>
      <c r="F511" s="202"/>
      <c r="G511" s="202" t="s">
        <v>2247</v>
      </c>
      <c r="H511" s="202"/>
      <c r="I511" s="202"/>
      <c r="J511" s="202"/>
      <c r="K511" s="202"/>
      <c r="L511" s="202"/>
      <c r="M511" s="202"/>
      <c r="N511" s="203" t="s">
        <v>2248</v>
      </c>
      <c r="O511" s="203" t="s">
        <v>2245</v>
      </c>
    </row>
    <row r="512" spans="1:15" s="185" customFormat="1" ht="15" customHeight="1" x14ac:dyDescent="0.2">
      <c r="A512" s="204" t="s">
        <v>3630</v>
      </c>
      <c r="B512" s="205">
        <v>5</v>
      </c>
      <c r="C512" s="205" t="s">
        <v>2236</v>
      </c>
      <c r="D512" s="204"/>
      <c r="E512" s="204"/>
      <c r="F512" s="206"/>
      <c r="G512" s="206"/>
      <c r="H512" s="206" t="s">
        <v>2250</v>
      </c>
      <c r="I512" s="206"/>
      <c r="J512" s="206"/>
      <c r="K512" s="206"/>
      <c r="L512" s="206"/>
      <c r="M512" s="206"/>
      <c r="N512" s="207" t="s">
        <v>2251</v>
      </c>
      <c r="O512" s="207" t="s">
        <v>2245</v>
      </c>
    </row>
    <row r="513" spans="1:15" s="185" customFormat="1" ht="15" customHeight="1" x14ac:dyDescent="0.2">
      <c r="A513" s="185" t="s">
        <v>3631</v>
      </c>
      <c r="B513" s="208">
        <v>6</v>
      </c>
      <c r="C513" s="208" t="s">
        <v>2236</v>
      </c>
      <c r="D513" s="209"/>
      <c r="E513" s="209"/>
      <c r="F513" s="209"/>
      <c r="G513" s="209"/>
      <c r="H513" s="209"/>
      <c r="I513" s="209" t="s">
        <v>2253</v>
      </c>
      <c r="J513" s="209"/>
      <c r="K513" s="209"/>
      <c r="L513" s="209"/>
      <c r="M513" s="209"/>
      <c r="N513" s="210" t="s">
        <v>2254</v>
      </c>
      <c r="O513" s="210" t="s">
        <v>2245</v>
      </c>
    </row>
    <row r="514" spans="1:15" ht="15" customHeight="1" x14ac:dyDescent="0.2">
      <c r="A514" s="179" t="s">
        <v>3632</v>
      </c>
      <c r="B514" s="211">
        <v>7</v>
      </c>
      <c r="C514" s="211" t="s">
        <v>2256</v>
      </c>
      <c r="D514" s="212"/>
      <c r="E514" s="212"/>
      <c r="F514" s="212"/>
      <c r="G514" s="212"/>
      <c r="H514" s="212"/>
      <c r="I514" s="212"/>
      <c r="J514" s="212" t="s">
        <v>2257</v>
      </c>
      <c r="K514" s="212"/>
      <c r="L514" s="212"/>
      <c r="M514" s="212"/>
      <c r="N514" s="213" t="s">
        <v>2258</v>
      </c>
      <c r="O514" s="213" t="s">
        <v>2259</v>
      </c>
    </row>
    <row r="515" spans="1:15" ht="15" customHeight="1" x14ac:dyDescent="0.2">
      <c r="A515" s="179" t="s">
        <v>3633</v>
      </c>
      <c r="B515" s="211">
        <v>7</v>
      </c>
      <c r="C515" s="211" t="s">
        <v>2256</v>
      </c>
      <c r="D515" s="212"/>
      <c r="E515" s="212"/>
      <c r="F515" s="212"/>
      <c r="G515" s="212"/>
      <c r="H515" s="212"/>
      <c r="I515" s="212"/>
      <c r="J515" s="212" t="s">
        <v>2261</v>
      </c>
      <c r="K515" s="212"/>
      <c r="L515" s="212"/>
      <c r="M515" s="212"/>
      <c r="N515" s="213" t="s">
        <v>2262</v>
      </c>
      <c r="O515" s="213" t="s">
        <v>2263</v>
      </c>
    </row>
    <row r="516" spans="1:15" ht="15" customHeight="1" x14ac:dyDescent="0.2">
      <c r="A516" s="179" t="s">
        <v>3634</v>
      </c>
      <c r="B516" s="211">
        <v>7</v>
      </c>
      <c r="C516" s="211" t="s">
        <v>2256</v>
      </c>
      <c r="D516" s="212"/>
      <c r="E516" s="212"/>
      <c r="F516" s="212"/>
      <c r="G516" s="212"/>
      <c r="H516" s="212"/>
      <c r="I516" s="212"/>
      <c r="J516" s="212" t="s">
        <v>2265</v>
      </c>
      <c r="K516" s="212"/>
      <c r="L516" s="212"/>
      <c r="M516" s="212"/>
      <c r="N516" s="213" t="s">
        <v>2266</v>
      </c>
      <c r="O516" s="213" t="s">
        <v>2267</v>
      </c>
    </row>
    <row r="517" spans="1:15" ht="15" customHeight="1" x14ac:dyDescent="0.2">
      <c r="A517" s="179" t="s">
        <v>3635</v>
      </c>
      <c r="B517" s="211">
        <v>7</v>
      </c>
      <c r="C517" s="211" t="s">
        <v>2256</v>
      </c>
      <c r="D517" s="212"/>
      <c r="E517" s="212"/>
      <c r="F517" s="212"/>
      <c r="G517" s="212"/>
      <c r="H517" s="212"/>
      <c r="I517" s="212"/>
      <c r="J517" s="212" t="s">
        <v>2269</v>
      </c>
      <c r="K517" s="212"/>
      <c r="L517" s="212"/>
      <c r="M517" s="212"/>
      <c r="N517" s="213" t="s">
        <v>2270</v>
      </c>
      <c r="O517" s="213" t="s">
        <v>2271</v>
      </c>
    </row>
    <row r="518" spans="1:15" ht="15" customHeight="1" x14ac:dyDescent="0.2">
      <c r="A518" s="179" t="s">
        <v>3636</v>
      </c>
      <c r="B518" s="211">
        <v>7</v>
      </c>
      <c r="C518" s="211" t="s">
        <v>2256</v>
      </c>
      <c r="D518" s="212"/>
      <c r="E518" s="212"/>
      <c r="F518" s="212"/>
      <c r="G518" s="212"/>
      <c r="H518" s="212"/>
      <c r="I518" s="212"/>
      <c r="J518" s="212" t="s">
        <v>2273</v>
      </c>
      <c r="K518" s="212"/>
      <c r="L518" s="212"/>
      <c r="M518" s="212"/>
      <c r="N518" s="213" t="s">
        <v>2274</v>
      </c>
      <c r="O518" s="213" t="s">
        <v>2275</v>
      </c>
    </row>
    <row r="519" spans="1:15" s="341" customFormat="1" ht="15" customHeight="1" x14ac:dyDescent="0.2">
      <c r="A519" s="179" t="s">
        <v>3637</v>
      </c>
      <c r="B519" s="211">
        <v>7</v>
      </c>
      <c r="C519" s="211" t="s">
        <v>2256</v>
      </c>
      <c r="D519" s="212"/>
      <c r="E519" s="212"/>
      <c r="F519" s="212"/>
      <c r="G519" s="212"/>
      <c r="H519" s="212"/>
      <c r="I519" s="212"/>
      <c r="J519" s="212" t="s">
        <v>2277</v>
      </c>
      <c r="K519" s="212"/>
      <c r="L519" s="212"/>
      <c r="M519" s="212"/>
      <c r="N519" s="213" t="s">
        <v>2278</v>
      </c>
      <c r="O519" s="213" t="s">
        <v>2279</v>
      </c>
    </row>
    <row r="520" spans="1:15" ht="15" customHeight="1" x14ac:dyDescent="0.2">
      <c r="A520" s="179" t="s">
        <v>3638</v>
      </c>
      <c r="B520" s="211">
        <v>7</v>
      </c>
      <c r="C520" s="211" t="s">
        <v>2256</v>
      </c>
      <c r="D520" s="212"/>
      <c r="E520" s="212"/>
      <c r="F520" s="212"/>
      <c r="G520" s="212"/>
      <c r="H520" s="212"/>
      <c r="I520" s="212"/>
      <c r="J520" s="212" t="s">
        <v>2281</v>
      </c>
      <c r="K520" s="212"/>
      <c r="L520" s="212"/>
      <c r="M520" s="212"/>
      <c r="N520" s="213" t="s">
        <v>2282</v>
      </c>
      <c r="O520" s="213" t="s">
        <v>2283</v>
      </c>
    </row>
    <row r="521" spans="1:15" s="185" customFormat="1" ht="15" customHeight="1" x14ac:dyDescent="0.2">
      <c r="A521" s="185" t="s">
        <v>3639</v>
      </c>
      <c r="B521" s="208">
        <v>7</v>
      </c>
      <c r="C521" s="208" t="s">
        <v>2236</v>
      </c>
      <c r="D521" s="209"/>
      <c r="E521" s="209"/>
      <c r="F521" s="209"/>
      <c r="G521" s="209"/>
      <c r="H521" s="209"/>
      <c r="I521" s="209"/>
      <c r="J521" s="209" t="s">
        <v>2285</v>
      </c>
      <c r="K521" s="209"/>
      <c r="L521" s="209"/>
      <c r="M521" s="209"/>
      <c r="N521" s="210" t="s">
        <v>2286</v>
      </c>
      <c r="O521" s="210"/>
    </row>
    <row r="522" spans="1:15" ht="15" customHeight="1" x14ac:dyDescent="0.2">
      <c r="A522" s="179" t="s">
        <v>3640</v>
      </c>
      <c r="B522" s="211">
        <v>8</v>
      </c>
      <c r="C522" s="211" t="s">
        <v>2256</v>
      </c>
      <c r="D522" s="212"/>
      <c r="E522" s="212"/>
      <c r="F522" s="212"/>
      <c r="G522" s="212"/>
      <c r="H522" s="212"/>
      <c r="I522" s="212"/>
      <c r="J522" s="212"/>
      <c r="K522" s="212" t="s">
        <v>2288</v>
      </c>
      <c r="L522" s="212"/>
      <c r="M522" s="212"/>
      <c r="N522" s="213" t="s">
        <v>2289</v>
      </c>
      <c r="O522" s="213" t="s">
        <v>2290</v>
      </c>
    </row>
    <row r="523" spans="1:15" ht="15" customHeight="1" x14ac:dyDescent="0.2">
      <c r="A523" s="179" t="s">
        <v>3641</v>
      </c>
      <c r="B523" s="211">
        <v>8</v>
      </c>
      <c r="C523" s="211" t="s">
        <v>2256</v>
      </c>
      <c r="D523" s="212"/>
      <c r="E523" s="212"/>
      <c r="F523" s="212"/>
      <c r="G523" s="212"/>
      <c r="H523" s="212"/>
      <c r="I523" s="212"/>
      <c r="J523" s="212"/>
      <c r="K523" s="212" t="s">
        <v>2292</v>
      </c>
      <c r="L523" s="212"/>
      <c r="M523" s="212"/>
      <c r="N523" s="213" t="s">
        <v>2293</v>
      </c>
      <c r="O523" s="213" t="s">
        <v>2294</v>
      </c>
    </row>
    <row r="524" spans="1:15" ht="15" customHeight="1" x14ac:dyDescent="0.2">
      <c r="A524" s="179" t="s">
        <v>3642</v>
      </c>
      <c r="B524" s="211">
        <v>7</v>
      </c>
      <c r="C524" s="211" t="s">
        <v>2256</v>
      </c>
      <c r="D524" s="212"/>
      <c r="E524" s="212"/>
      <c r="F524" s="212"/>
      <c r="G524" s="212"/>
      <c r="H524" s="212"/>
      <c r="I524" s="212"/>
      <c r="J524" s="215" t="s">
        <v>2296</v>
      </c>
      <c r="K524" s="215"/>
      <c r="L524" s="215"/>
      <c r="M524" s="212"/>
      <c r="N524" s="213" t="s">
        <v>2297</v>
      </c>
      <c r="O524" s="213" t="s">
        <v>2298</v>
      </c>
    </row>
    <row r="525" spans="1:15" s="214" customFormat="1" ht="15" customHeight="1" x14ac:dyDescent="0.2">
      <c r="A525" s="179" t="s">
        <v>3643</v>
      </c>
      <c r="B525" s="211">
        <v>7</v>
      </c>
      <c r="C525" s="211" t="s">
        <v>2256</v>
      </c>
      <c r="D525" s="212"/>
      <c r="E525" s="212"/>
      <c r="F525" s="212"/>
      <c r="G525" s="212"/>
      <c r="H525" s="212"/>
      <c r="I525" s="212"/>
      <c r="J525" s="215" t="s">
        <v>2300</v>
      </c>
      <c r="K525" s="215"/>
      <c r="L525" s="215"/>
      <c r="M525" s="212"/>
      <c r="N525" s="213" t="s">
        <v>2301</v>
      </c>
      <c r="O525" s="213" t="s">
        <v>2302</v>
      </c>
    </row>
    <row r="526" spans="1:15" ht="15" customHeight="1" x14ac:dyDescent="0.2">
      <c r="A526" s="185" t="s">
        <v>3644</v>
      </c>
      <c r="B526" s="208">
        <v>6</v>
      </c>
      <c r="C526" s="208" t="s">
        <v>2236</v>
      </c>
      <c r="D526" s="209"/>
      <c r="E526" s="209"/>
      <c r="F526" s="209"/>
      <c r="G526" s="209"/>
      <c r="H526" s="209"/>
      <c r="I526" s="209" t="s">
        <v>2307</v>
      </c>
      <c r="J526" s="209"/>
      <c r="K526" s="209"/>
      <c r="L526" s="209"/>
      <c r="M526" s="209"/>
      <c r="N526" s="210" t="s">
        <v>2308</v>
      </c>
      <c r="O526" s="210"/>
    </row>
    <row r="527" spans="1:15" ht="15" customHeight="1" x14ac:dyDescent="0.2">
      <c r="A527" s="179" t="s">
        <v>3645</v>
      </c>
      <c r="B527" s="211">
        <v>7</v>
      </c>
      <c r="C527" s="211" t="s">
        <v>2256</v>
      </c>
      <c r="D527" s="212"/>
      <c r="E527" s="212"/>
      <c r="F527" s="212"/>
      <c r="G527" s="212"/>
      <c r="H527" s="212"/>
      <c r="I527" s="212"/>
      <c r="J527" s="212" t="s">
        <v>3646</v>
      </c>
      <c r="K527" s="212"/>
      <c r="L527" s="212"/>
      <c r="M527" s="212"/>
      <c r="N527" s="213" t="s">
        <v>3647</v>
      </c>
      <c r="O527" s="213"/>
    </row>
    <row r="528" spans="1:15" ht="15" customHeight="1" x14ac:dyDescent="0.2">
      <c r="A528" s="179" t="s">
        <v>3648</v>
      </c>
      <c r="B528" s="211">
        <v>7</v>
      </c>
      <c r="C528" s="211" t="s">
        <v>2256</v>
      </c>
      <c r="D528" s="212"/>
      <c r="E528" s="212"/>
      <c r="F528" s="212"/>
      <c r="G528" s="212"/>
      <c r="H528" s="212"/>
      <c r="I528" s="212"/>
      <c r="J528" s="212" t="s">
        <v>3649</v>
      </c>
      <c r="K528" s="212"/>
      <c r="L528" s="212"/>
      <c r="M528" s="212"/>
      <c r="N528" s="213" t="s">
        <v>3650</v>
      </c>
      <c r="O528" s="213"/>
    </row>
    <row r="529" spans="1:19" ht="15" customHeight="1" x14ac:dyDescent="0.2">
      <c r="A529" s="179" t="s">
        <v>3651</v>
      </c>
      <c r="B529" s="211">
        <v>7</v>
      </c>
      <c r="C529" s="211" t="s">
        <v>2256</v>
      </c>
      <c r="D529" s="212"/>
      <c r="E529" s="212"/>
      <c r="F529" s="212"/>
      <c r="G529" s="212"/>
      <c r="H529" s="212"/>
      <c r="I529" s="212"/>
      <c r="J529" s="215" t="s">
        <v>3652</v>
      </c>
      <c r="K529" s="215"/>
      <c r="L529" s="215"/>
      <c r="M529" s="215"/>
      <c r="N529" s="217" t="s">
        <v>3653</v>
      </c>
      <c r="O529" s="217" t="s">
        <v>3654</v>
      </c>
      <c r="P529" s="218"/>
      <c r="Q529" s="211"/>
      <c r="R529" s="344"/>
      <c r="S529" s="234"/>
    </row>
    <row r="530" spans="1:19" ht="15" customHeight="1" x14ac:dyDescent="0.2">
      <c r="A530" s="179" t="s">
        <v>3655</v>
      </c>
      <c r="B530" s="211">
        <v>7</v>
      </c>
      <c r="C530" s="211" t="s">
        <v>2256</v>
      </c>
      <c r="D530" s="212"/>
      <c r="E530" s="212"/>
      <c r="F530" s="212"/>
      <c r="G530" s="212"/>
      <c r="H530" s="212"/>
      <c r="I530" s="212"/>
      <c r="J530" s="215" t="s">
        <v>3656</v>
      </c>
      <c r="K530" s="215"/>
      <c r="L530" s="215"/>
      <c r="M530" s="215"/>
      <c r="N530" s="217" t="s">
        <v>3657</v>
      </c>
      <c r="O530" s="217" t="s">
        <v>3658</v>
      </c>
      <c r="P530" s="218"/>
      <c r="Q530" s="211"/>
      <c r="R530" s="344"/>
      <c r="S530" s="234"/>
    </row>
    <row r="531" spans="1:19" s="185" customFormat="1" ht="15" customHeight="1" x14ac:dyDescent="0.2">
      <c r="A531" s="204" t="s">
        <v>3659</v>
      </c>
      <c r="B531" s="205">
        <v>5</v>
      </c>
      <c r="C531" s="205" t="s">
        <v>2236</v>
      </c>
      <c r="D531" s="206"/>
      <c r="E531" s="206"/>
      <c r="F531" s="206"/>
      <c r="G531" s="206"/>
      <c r="H531" s="206" t="s">
        <v>2324</v>
      </c>
      <c r="I531" s="206"/>
      <c r="J531" s="206"/>
      <c r="K531" s="206"/>
      <c r="L531" s="206"/>
      <c r="M531" s="206"/>
      <c r="N531" s="207" t="s">
        <v>2325</v>
      </c>
      <c r="O531" s="207"/>
    </row>
    <row r="532" spans="1:19" ht="15" customHeight="1" x14ac:dyDescent="0.2">
      <c r="A532" s="179" t="s">
        <v>3660</v>
      </c>
      <c r="B532" s="211">
        <v>6</v>
      </c>
      <c r="C532" s="211" t="s">
        <v>2256</v>
      </c>
      <c r="D532" s="216"/>
      <c r="E532" s="216"/>
      <c r="F532" s="216"/>
      <c r="G532" s="216"/>
      <c r="H532" s="216"/>
      <c r="I532" s="216" t="s">
        <v>2327</v>
      </c>
      <c r="J532" s="216"/>
      <c r="K532" s="216"/>
      <c r="L532" s="216"/>
      <c r="M532" s="216"/>
      <c r="N532" s="213" t="s">
        <v>2328</v>
      </c>
      <c r="O532" s="213" t="s">
        <v>2329</v>
      </c>
    </row>
    <row r="533" spans="1:19" ht="15" customHeight="1" x14ac:dyDescent="0.2">
      <c r="A533" s="179" t="s">
        <v>3661</v>
      </c>
      <c r="B533" s="211">
        <v>6</v>
      </c>
      <c r="C533" s="211" t="s">
        <v>2256</v>
      </c>
      <c r="D533" s="216"/>
      <c r="E533" s="216"/>
      <c r="F533" s="216"/>
      <c r="G533" s="216"/>
      <c r="H533" s="216"/>
      <c r="I533" s="216" t="s">
        <v>2331</v>
      </c>
      <c r="J533" s="216"/>
      <c r="K533" s="216"/>
      <c r="L533" s="216"/>
      <c r="M533" s="216"/>
      <c r="N533" s="213" t="s">
        <v>2332</v>
      </c>
      <c r="O533" s="213" t="s">
        <v>2329</v>
      </c>
    </row>
    <row r="534" spans="1:19" ht="15" customHeight="1" x14ac:dyDescent="0.2">
      <c r="A534" s="179" t="s">
        <v>3662</v>
      </c>
      <c r="B534" s="211">
        <v>6</v>
      </c>
      <c r="C534" s="211" t="s">
        <v>2256</v>
      </c>
      <c r="D534" s="216"/>
      <c r="E534" s="216"/>
      <c r="F534" s="216"/>
      <c r="G534" s="216"/>
      <c r="H534" s="216"/>
      <c r="I534" s="216" t="s">
        <v>2334</v>
      </c>
      <c r="J534" s="216"/>
      <c r="K534" s="216"/>
      <c r="L534" s="216"/>
      <c r="M534" s="216"/>
      <c r="N534" s="213" t="s">
        <v>3663</v>
      </c>
      <c r="O534" s="213" t="s">
        <v>2336</v>
      </c>
    </row>
    <row r="535" spans="1:19" ht="15" customHeight="1" x14ac:dyDescent="0.2">
      <c r="A535" s="179" t="s">
        <v>3664</v>
      </c>
      <c r="B535" s="211">
        <v>6</v>
      </c>
      <c r="C535" s="211" t="s">
        <v>2256</v>
      </c>
      <c r="D535" s="216"/>
      <c r="E535" s="216"/>
      <c r="F535" s="216"/>
      <c r="G535" s="216"/>
      <c r="H535" s="216"/>
      <c r="I535" s="216" t="s">
        <v>2338</v>
      </c>
      <c r="J535" s="216"/>
      <c r="K535" s="216"/>
      <c r="L535" s="216"/>
      <c r="M535" s="216"/>
      <c r="N535" s="213" t="s">
        <v>2339</v>
      </c>
      <c r="O535" s="213" t="s">
        <v>2340</v>
      </c>
    </row>
    <row r="536" spans="1:19" ht="15" customHeight="1" x14ac:dyDescent="0.2">
      <c r="A536" s="179" t="s">
        <v>3665</v>
      </c>
      <c r="B536" s="211">
        <v>6</v>
      </c>
      <c r="C536" s="211" t="s">
        <v>2256</v>
      </c>
      <c r="D536" s="216"/>
      <c r="E536" s="216"/>
      <c r="F536" s="216"/>
      <c r="G536" s="216"/>
      <c r="H536" s="216"/>
      <c r="I536" s="216" t="s">
        <v>2342</v>
      </c>
      <c r="J536" s="216"/>
      <c r="K536" s="216"/>
      <c r="L536" s="216"/>
      <c r="M536" s="216"/>
      <c r="N536" s="213" t="s">
        <v>2343</v>
      </c>
      <c r="O536" s="213" t="s">
        <v>2344</v>
      </c>
    </row>
    <row r="537" spans="1:19" ht="15" customHeight="1" x14ac:dyDescent="0.2">
      <c r="A537" s="179" t="s">
        <v>3666</v>
      </c>
      <c r="B537" s="211">
        <v>6</v>
      </c>
      <c r="C537" s="211" t="s">
        <v>2256</v>
      </c>
      <c r="D537" s="216"/>
      <c r="E537" s="216"/>
      <c r="F537" s="216"/>
      <c r="G537" s="216"/>
      <c r="H537" s="216"/>
      <c r="I537" s="216" t="s">
        <v>2346</v>
      </c>
      <c r="J537" s="216"/>
      <c r="K537" s="216"/>
      <c r="L537" s="216"/>
      <c r="M537" s="216"/>
      <c r="N537" s="213" t="s">
        <v>2347</v>
      </c>
      <c r="O537" s="213" t="s">
        <v>2348</v>
      </c>
    </row>
    <row r="538" spans="1:19" ht="15" customHeight="1" x14ac:dyDescent="0.2">
      <c r="A538" s="179" t="s">
        <v>3667</v>
      </c>
      <c r="B538" s="211">
        <v>6</v>
      </c>
      <c r="C538" s="211" t="s">
        <v>2256</v>
      </c>
      <c r="D538" s="216"/>
      <c r="E538" s="216"/>
      <c r="F538" s="216"/>
      <c r="G538" s="216"/>
      <c r="H538" s="216"/>
      <c r="I538" s="216" t="s">
        <v>2350</v>
      </c>
      <c r="J538" s="216"/>
      <c r="K538" s="216"/>
      <c r="L538" s="216"/>
      <c r="M538" s="216"/>
      <c r="N538" s="213" t="s">
        <v>2351</v>
      </c>
      <c r="O538" s="213" t="s">
        <v>2340</v>
      </c>
    </row>
    <row r="539" spans="1:19" ht="15" customHeight="1" x14ac:dyDescent="0.2">
      <c r="A539" s="179" t="s">
        <v>3668</v>
      </c>
      <c r="B539" s="211">
        <v>6</v>
      </c>
      <c r="C539" s="211" t="s">
        <v>2256</v>
      </c>
      <c r="D539" s="212"/>
      <c r="E539" s="212"/>
      <c r="F539" s="212"/>
      <c r="G539" s="212"/>
      <c r="H539" s="212"/>
      <c r="I539" s="212" t="s">
        <v>2353</v>
      </c>
      <c r="J539" s="212"/>
      <c r="K539" s="212"/>
      <c r="L539" s="212"/>
      <c r="M539" s="212"/>
      <c r="N539" s="213" t="s">
        <v>2354</v>
      </c>
      <c r="O539" s="213" t="s">
        <v>2340</v>
      </c>
    </row>
    <row r="540" spans="1:19" s="185" customFormat="1" ht="15" customHeight="1" x14ac:dyDescent="0.2">
      <c r="A540" s="179" t="s">
        <v>3669</v>
      </c>
      <c r="B540" s="211">
        <v>6</v>
      </c>
      <c r="C540" s="211" t="s">
        <v>2256</v>
      </c>
      <c r="D540" s="212"/>
      <c r="E540" s="212"/>
      <c r="F540" s="212"/>
      <c r="G540" s="212"/>
      <c r="H540" s="212"/>
      <c r="I540" s="212" t="s">
        <v>2356</v>
      </c>
      <c r="J540" s="212"/>
      <c r="K540" s="212"/>
      <c r="L540" s="212"/>
      <c r="M540" s="212"/>
      <c r="N540" s="213" t="s">
        <v>2357</v>
      </c>
      <c r="O540" s="213" t="s">
        <v>2340</v>
      </c>
    </row>
    <row r="541" spans="1:19" s="185" customFormat="1" ht="15" customHeight="1" x14ac:dyDescent="0.2">
      <c r="A541" s="204" t="s">
        <v>3670</v>
      </c>
      <c r="B541" s="205">
        <v>5</v>
      </c>
      <c r="C541" s="205" t="s">
        <v>2236</v>
      </c>
      <c r="D541" s="206"/>
      <c r="E541" s="206"/>
      <c r="F541" s="206"/>
      <c r="G541" s="206"/>
      <c r="H541" s="206" t="s">
        <v>2359</v>
      </c>
      <c r="I541" s="206"/>
      <c r="J541" s="206"/>
      <c r="K541" s="206"/>
      <c r="L541" s="206"/>
      <c r="M541" s="206"/>
      <c r="N541" s="207" t="s">
        <v>2360</v>
      </c>
      <c r="O541" s="207" t="s">
        <v>2361</v>
      </c>
    </row>
    <row r="542" spans="1:19" s="185" customFormat="1" ht="15" customHeight="1" x14ac:dyDescent="0.2">
      <c r="A542" s="185" t="s">
        <v>3671</v>
      </c>
      <c r="B542" s="208">
        <v>6</v>
      </c>
      <c r="C542" s="208" t="s">
        <v>2236</v>
      </c>
      <c r="D542" s="209"/>
      <c r="E542" s="209"/>
      <c r="F542" s="209"/>
      <c r="G542" s="209"/>
      <c r="H542" s="209"/>
      <c r="I542" s="209" t="s">
        <v>2285</v>
      </c>
      <c r="J542" s="209"/>
      <c r="K542" s="209"/>
      <c r="L542" s="209"/>
      <c r="M542" s="209"/>
      <c r="N542" s="210" t="s">
        <v>2363</v>
      </c>
      <c r="O542" s="210" t="s">
        <v>2364</v>
      </c>
    </row>
    <row r="543" spans="1:19" ht="15" customHeight="1" x14ac:dyDescent="0.2">
      <c r="A543" s="179" t="s">
        <v>3672</v>
      </c>
      <c r="B543" s="211">
        <v>7</v>
      </c>
      <c r="C543" s="211" t="s">
        <v>2256</v>
      </c>
      <c r="D543" s="216"/>
      <c r="E543" s="216"/>
      <c r="F543" s="216"/>
      <c r="G543" s="216"/>
      <c r="H543" s="216"/>
      <c r="I543" s="216"/>
      <c r="J543" s="216" t="s">
        <v>2366</v>
      </c>
      <c r="K543" s="216"/>
      <c r="L543" s="216"/>
      <c r="M543" s="216"/>
      <c r="N543" s="213" t="s">
        <v>2367</v>
      </c>
      <c r="O543" s="213" t="s">
        <v>2290</v>
      </c>
    </row>
    <row r="544" spans="1:19" ht="15" customHeight="1" x14ac:dyDescent="0.2">
      <c r="A544" s="179" t="s">
        <v>3673</v>
      </c>
      <c r="B544" s="211">
        <v>7</v>
      </c>
      <c r="C544" s="211" t="s">
        <v>2256</v>
      </c>
      <c r="D544" s="212"/>
      <c r="E544" s="212"/>
      <c r="F544" s="212"/>
      <c r="G544" s="212"/>
      <c r="H544" s="212"/>
      <c r="I544" s="212"/>
      <c r="J544" s="212" t="s">
        <v>2369</v>
      </c>
      <c r="K544" s="212"/>
      <c r="L544" s="212"/>
      <c r="M544" s="212"/>
      <c r="N544" s="213" t="s">
        <v>2370</v>
      </c>
      <c r="O544" s="213" t="s">
        <v>2371</v>
      </c>
    </row>
    <row r="545" spans="1:15" ht="15" customHeight="1" x14ac:dyDescent="0.2">
      <c r="A545" s="179" t="s">
        <v>3674</v>
      </c>
      <c r="B545" s="211">
        <v>7</v>
      </c>
      <c r="C545" s="211" t="s">
        <v>2256</v>
      </c>
      <c r="D545" s="212"/>
      <c r="E545" s="212"/>
      <c r="F545" s="212"/>
      <c r="G545" s="212"/>
      <c r="H545" s="212"/>
      <c r="I545" s="212"/>
      <c r="J545" s="212" t="s">
        <v>2373</v>
      </c>
      <c r="K545" s="212"/>
      <c r="L545" s="212"/>
      <c r="M545" s="212"/>
      <c r="N545" s="217" t="s">
        <v>2374</v>
      </c>
      <c r="O545" s="213" t="s">
        <v>2375</v>
      </c>
    </row>
    <row r="546" spans="1:15" ht="15" customHeight="1" x14ac:dyDescent="0.2">
      <c r="A546" s="179" t="s">
        <v>3675</v>
      </c>
      <c r="B546" s="211">
        <v>6</v>
      </c>
      <c r="C546" s="211" t="s">
        <v>2256</v>
      </c>
      <c r="D546" s="212"/>
      <c r="E546" s="212"/>
      <c r="F546" s="212"/>
      <c r="G546" s="212"/>
      <c r="H546" s="212"/>
      <c r="I546" s="212" t="s">
        <v>2405</v>
      </c>
      <c r="J546" s="212"/>
      <c r="K546" s="212"/>
      <c r="L546" s="212"/>
      <c r="M546" s="212"/>
      <c r="N546" s="213" t="s">
        <v>2406</v>
      </c>
      <c r="O546" s="213" t="s">
        <v>2407</v>
      </c>
    </row>
    <row r="547" spans="1:15" ht="15" customHeight="1" x14ac:dyDescent="0.2">
      <c r="A547" s="179" t="s">
        <v>3676</v>
      </c>
      <c r="B547" s="211">
        <v>6</v>
      </c>
      <c r="C547" s="211" t="s">
        <v>2256</v>
      </c>
      <c r="D547" s="212"/>
      <c r="E547" s="212"/>
      <c r="F547" s="212"/>
      <c r="G547" s="212"/>
      <c r="H547" s="212"/>
      <c r="I547" s="215" t="s">
        <v>2440</v>
      </c>
      <c r="J547" s="212"/>
      <c r="K547" s="212"/>
      <c r="L547" s="212"/>
      <c r="M547" s="212"/>
      <c r="N547" s="213" t="s">
        <v>3677</v>
      </c>
      <c r="O547" s="213" t="s">
        <v>3678</v>
      </c>
    </row>
    <row r="548" spans="1:15" ht="15" customHeight="1" x14ac:dyDescent="0.2">
      <c r="A548" s="179" t="s">
        <v>3679</v>
      </c>
      <c r="B548" s="211">
        <v>6</v>
      </c>
      <c r="C548" s="211" t="s">
        <v>2256</v>
      </c>
      <c r="D548" s="212"/>
      <c r="E548" s="212"/>
      <c r="F548" s="212"/>
      <c r="G548" s="212"/>
      <c r="H548" s="212"/>
      <c r="I548" s="212" t="s">
        <v>3680</v>
      </c>
      <c r="J548" s="212"/>
      <c r="K548" s="212"/>
      <c r="L548" s="212"/>
      <c r="M548" s="212"/>
      <c r="N548" s="217" t="s">
        <v>3681</v>
      </c>
      <c r="O548" s="213" t="s">
        <v>3682</v>
      </c>
    </row>
    <row r="549" spans="1:15" ht="15" customHeight="1" x14ac:dyDescent="0.2">
      <c r="A549" s="179" t="s">
        <v>3683</v>
      </c>
      <c r="B549" s="211">
        <v>6</v>
      </c>
      <c r="C549" s="211" t="s">
        <v>2256</v>
      </c>
      <c r="D549" s="212"/>
      <c r="E549" s="212"/>
      <c r="F549" s="212"/>
      <c r="G549" s="212"/>
      <c r="H549" s="212"/>
      <c r="I549" s="212" t="s">
        <v>3684</v>
      </c>
      <c r="J549" s="212"/>
      <c r="K549" s="212"/>
      <c r="L549" s="212"/>
      <c r="M549" s="212"/>
      <c r="N549" s="217" t="s">
        <v>3685</v>
      </c>
      <c r="O549" s="213" t="s">
        <v>3686</v>
      </c>
    </row>
    <row r="550" spans="1:15" ht="15" customHeight="1" x14ac:dyDescent="0.2">
      <c r="A550" s="179" t="s">
        <v>3687</v>
      </c>
      <c r="B550" s="211">
        <v>6</v>
      </c>
      <c r="C550" s="211" t="s">
        <v>2256</v>
      </c>
      <c r="D550" s="212"/>
      <c r="E550" s="212"/>
      <c r="F550" s="212"/>
      <c r="G550" s="212"/>
      <c r="H550" s="212"/>
      <c r="I550" s="212" t="s">
        <v>3688</v>
      </c>
      <c r="J550" s="212"/>
      <c r="K550" s="212"/>
      <c r="L550" s="212"/>
      <c r="M550" s="212"/>
      <c r="N550" s="217" t="s">
        <v>3689</v>
      </c>
      <c r="O550" s="213" t="s">
        <v>3658</v>
      </c>
    </row>
    <row r="551" spans="1:15" s="185" customFormat="1" ht="15" customHeight="1" x14ac:dyDescent="0.2">
      <c r="A551" s="193" t="s">
        <v>3690</v>
      </c>
      <c r="B551" s="194">
        <v>3</v>
      </c>
      <c r="C551" s="194" t="s">
        <v>2236</v>
      </c>
      <c r="D551" s="195"/>
      <c r="E551" s="195"/>
      <c r="F551" s="197" t="s">
        <v>2532</v>
      </c>
      <c r="G551" s="197"/>
      <c r="H551" s="197"/>
      <c r="I551" s="197"/>
      <c r="J551" s="197"/>
      <c r="K551" s="197"/>
      <c r="L551" s="197"/>
      <c r="M551" s="197"/>
      <c r="N551" s="223" t="s">
        <v>2533</v>
      </c>
      <c r="O551" s="224"/>
    </row>
    <row r="552" spans="1:15" s="185" customFormat="1" ht="15" customHeight="1" x14ac:dyDescent="0.2">
      <c r="A552" s="200" t="s">
        <v>3691</v>
      </c>
      <c r="B552" s="201">
        <v>4</v>
      </c>
      <c r="C552" s="201" t="s">
        <v>2236</v>
      </c>
      <c r="D552" s="202"/>
      <c r="E552" s="202"/>
      <c r="F552" s="225"/>
      <c r="G552" s="225" t="s">
        <v>2535</v>
      </c>
      <c r="H552" s="225"/>
      <c r="I552" s="225"/>
      <c r="J552" s="225"/>
      <c r="K552" s="225"/>
      <c r="L552" s="202"/>
      <c r="M552" s="202"/>
      <c r="N552" s="226" t="s">
        <v>2536</v>
      </c>
      <c r="O552" s="226"/>
    </row>
    <row r="553" spans="1:15" s="185" customFormat="1" ht="15" customHeight="1" x14ac:dyDescent="0.2">
      <c r="A553" s="204" t="s">
        <v>3692</v>
      </c>
      <c r="B553" s="205">
        <v>5</v>
      </c>
      <c r="C553" s="205" t="s">
        <v>2236</v>
      </c>
      <c r="D553" s="206"/>
      <c r="E553" s="206"/>
      <c r="F553" s="227"/>
      <c r="G553" s="227"/>
      <c r="H553" s="227" t="s">
        <v>2538</v>
      </c>
      <c r="I553" s="227"/>
      <c r="J553" s="227"/>
      <c r="K553" s="227"/>
      <c r="L553" s="206"/>
      <c r="M553" s="206"/>
      <c r="N553" s="228" t="s">
        <v>2539</v>
      </c>
      <c r="O553" s="229"/>
    </row>
    <row r="554" spans="1:15" s="185" customFormat="1" ht="15" customHeight="1" x14ac:dyDescent="0.2">
      <c r="A554" s="185" t="s">
        <v>3693</v>
      </c>
      <c r="B554" s="208">
        <v>6</v>
      </c>
      <c r="C554" s="208" t="s">
        <v>2236</v>
      </c>
      <c r="D554" s="209"/>
      <c r="E554" s="209"/>
      <c r="F554" s="230"/>
      <c r="G554" s="230"/>
      <c r="H554" s="230"/>
      <c r="I554" s="230" t="s">
        <v>2541</v>
      </c>
      <c r="J554" s="230"/>
      <c r="K554" s="230"/>
      <c r="L554" s="209"/>
      <c r="M554" s="209"/>
      <c r="N554" s="231" t="s">
        <v>2542</v>
      </c>
      <c r="O554" s="232"/>
    </row>
    <row r="555" spans="1:15" s="185" customFormat="1" ht="15" customHeight="1" x14ac:dyDescent="0.2">
      <c r="A555" s="185" t="s">
        <v>3694</v>
      </c>
      <c r="B555" s="208">
        <v>7</v>
      </c>
      <c r="C555" s="208" t="s">
        <v>2236</v>
      </c>
      <c r="D555" s="209"/>
      <c r="E555" s="209"/>
      <c r="F555" s="230"/>
      <c r="G555" s="230"/>
      <c r="H555" s="230"/>
      <c r="I555" s="230"/>
      <c r="J555" s="230" t="s">
        <v>2544</v>
      </c>
      <c r="K555" s="230"/>
      <c r="L555" s="209"/>
      <c r="M555" s="209"/>
      <c r="N555" s="231" t="s">
        <v>2545</v>
      </c>
      <c r="O555" s="232"/>
    </row>
    <row r="556" spans="1:15" ht="15" customHeight="1" x14ac:dyDescent="0.2">
      <c r="A556" s="179" t="s">
        <v>3695</v>
      </c>
      <c r="B556" s="211">
        <v>8</v>
      </c>
      <c r="C556" s="211" t="s">
        <v>2256</v>
      </c>
      <c r="D556" s="212"/>
      <c r="E556" s="212"/>
      <c r="F556" s="233"/>
      <c r="G556" s="233"/>
      <c r="H556" s="233"/>
      <c r="I556" s="233"/>
      <c r="J556" s="233"/>
      <c r="K556" s="233" t="s">
        <v>2547</v>
      </c>
      <c r="L556" s="212"/>
      <c r="M556" s="212"/>
      <c r="N556" s="213" t="s">
        <v>2548</v>
      </c>
      <c r="O556" s="234"/>
    </row>
    <row r="557" spans="1:15" ht="15" customHeight="1" x14ac:dyDescent="0.2">
      <c r="A557" s="179" t="s">
        <v>3696</v>
      </c>
      <c r="B557" s="211">
        <v>8</v>
      </c>
      <c r="C557" s="211" t="s">
        <v>2256</v>
      </c>
      <c r="D557" s="212"/>
      <c r="E557" s="212"/>
      <c r="F557" s="233"/>
      <c r="G557" s="233"/>
      <c r="H557" s="233"/>
      <c r="I557" s="233"/>
      <c r="J557" s="233"/>
      <c r="K557" s="233" t="s">
        <v>2550</v>
      </c>
      <c r="L557" s="212"/>
      <c r="M557" s="212"/>
      <c r="N557" s="213" t="s">
        <v>2551</v>
      </c>
      <c r="O557" s="234"/>
    </row>
    <row r="558" spans="1:15" ht="15" customHeight="1" x14ac:dyDescent="0.2">
      <c r="A558" s="179" t="s">
        <v>3697</v>
      </c>
      <c r="B558" s="211">
        <v>8</v>
      </c>
      <c r="C558" s="211" t="s">
        <v>2256</v>
      </c>
      <c r="D558" s="212"/>
      <c r="E558" s="212"/>
      <c r="F558" s="233"/>
      <c r="G558" s="233"/>
      <c r="H558" s="233"/>
      <c r="I558" s="233"/>
      <c r="J558" s="233"/>
      <c r="K558" s="233" t="s">
        <v>2553</v>
      </c>
      <c r="L558" s="212"/>
      <c r="M558" s="212"/>
      <c r="N558" s="213" t="s">
        <v>2554</v>
      </c>
      <c r="O558" s="234"/>
    </row>
    <row r="559" spans="1:15" ht="15" customHeight="1" x14ac:dyDescent="0.2">
      <c r="A559" s="179" t="s">
        <v>3698</v>
      </c>
      <c r="B559" s="211">
        <v>8</v>
      </c>
      <c r="C559" s="211" t="s">
        <v>2256</v>
      </c>
      <c r="D559" s="212"/>
      <c r="E559" s="212"/>
      <c r="F559" s="233"/>
      <c r="G559" s="233"/>
      <c r="H559" s="233"/>
      <c r="I559" s="233"/>
      <c r="J559" s="233"/>
      <c r="K559" s="233" t="s">
        <v>2556</v>
      </c>
      <c r="L559" s="212"/>
      <c r="M559" s="212"/>
      <c r="N559" s="213" t="s">
        <v>2557</v>
      </c>
      <c r="O559" s="234"/>
    </row>
    <row r="560" spans="1:15" ht="15" customHeight="1" x14ac:dyDescent="0.2">
      <c r="A560" s="179" t="s">
        <v>3699</v>
      </c>
      <c r="B560" s="211">
        <v>8</v>
      </c>
      <c r="C560" s="211" t="s">
        <v>2256</v>
      </c>
      <c r="D560" s="212"/>
      <c r="E560" s="212"/>
      <c r="F560" s="233"/>
      <c r="G560" s="233"/>
      <c r="H560" s="233"/>
      <c r="I560" s="233"/>
      <c r="J560" s="233"/>
      <c r="K560" s="212" t="s">
        <v>3700</v>
      </c>
      <c r="L560" s="212"/>
      <c r="M560" s="212"/>
      <c r="N560" s="213" t="s">
        <v>3701</v>
      </c>
      <c r="O560" s="234"/>
    </row>
    <row r="561" spans="1:15" ht="15" customHeight="1" x14ac:dyDescent="0.2">
      <c r="A561" s="179" t="s">
        <v>3702</v>
      </c>
      <c r="B561" s="211">
        <v>8</v>
      </c>
      <c r="C561" s="211" t="s">
        <v>2256</v>
      </c>
      <c r="D561" s="212"/>
      <c r="E561" s="212"/>
      <c r="F561" s="233"/>
      <c r="G561" s="233"/>
      <c r="H561" s="233"/>
      <c r="I561" s="233"/>
      <c r="J561" s="233"/>
      <c r="K561" s="233" t="s">
        <v>2559</v>
      </c>
      <c r="L561" s="212"/>
      <c r="M561" s="212"/>
      <c r="N561" s="213" t="s">
        <v>2560</v>
      </c>
      <c r="O561" s="234"/>
    </row>
    <row r="562" spans="1:15" s="185" customFormat="1" ht="15" customHeight="1" x14ac:dyDescent="0.2">
      <c r="A562" s="179" t="s">
        <v>3703</v>
      </c>
      <c r="B562" s="211">
        <v>8</v>
      </c>
      <c r="C562" s="211" t="s">
        <v>2256</v>
      </c>
      <c r="D562" s="212"/>
      <c r="E562" s="212"/>
      <c r="F562" s="233"/>
      <c r="G562" s="233"/>
      <c r="H562" s="233"/>
      <c r="I562" s="233"/>
      <c r="J562" s="233"/>
      <c r="K562" s="233" t="s">
        <v>2562</v>
      </c>
      <c r="L562" s="212"/>
      <c r="M562" s="212"/>
      <c r="N562" s="213" t="s">
        <v>2563</v>
      </c>
      <c r="O562" s="234"/>
    </row>
    <row r="563" spans="1:15" ht="15" customHeight="1" x14ac:dyDescent="0.2">
      <c r="A563" s="179" t="s">
        <v>3704</v>
      </c>
      <c r="B563" s="211">
        <v>8</v>
      </c>
      <c r="C563" s="211" t="s">
        <v>2256</v>
      </c>
      <c r="D563" s="212"/>
      <c r="E563" s="212"/>
      <c r="F563" s="233"/>
      <c r="G563" s="233"/>
      <c r="H563" s="233"/>
      <c r="I563" s="233"/>
      <c r="J563" s="233"/>
      <c r="K563" s="233" t="s">
        <v>2565</v>
      </c>
      <c r="L563" s="212"/>
      <c r="M563" s="212"/>
      <c r="N563" s="213" t="s">
        <v>2566</v>
      </c>
      <c r="O563" s="234"/>
    </row>
    <row r="564" spans="1:15" s="185" customFormat="1" ht="15" customHeight="1" x14ac:dyDescent="0.2">
      <c r="A564" s="185" t="s">
        <v>3705</v>
      </c>
      <c r="B564" s="208">
        <v>7</v>
      </c>
      <c r="C564" s="208" t="s">
        <v>2236</v>
      </c>
      <c r="D564" s="209"/>
      <c r="E564" s="209"/>
      <c r="F564" s="230"/>
      <c r="G564" s="230"/>
      <c r="H564" s="230"/>
      <c r="I564" s="230"/>
      <c r="J564" s="230" t="s">
        <v>2568</v>
      </c>
      <c r="K564" s="230"/>
      <c r="L564" s="209"/>
      <c r="M564" s="209"/>
      <c r="N564" s="231" t="s">
        <v>2569</v>
      </c>
      <c r="O564" s="232"/>
    </row>
    <row r="565" spans="1:15" ht="15" customHeight="1" x14ac:dyDescent="0.2">
      <c r="A565" s="179" t="s">
        <v>3706</v>
      </c>
      <c r="B565" s="211">
        <v>8</v>
      </c>
      <c r="C565" s="211" t="s">
        <v>2256</v>
      </c>
      <c r="D565" s="212"/>
      <c r="E565" s="212"/>
      <c r="F565" s="233"/>
      <c r="G565" s="233"/>
      <c r="H565" s="233"/>
      <c r="I565" s="233"/>
      <c r="J565" s="233"/>
      <c r="K565" s="233" t="s">
        <v>2571</v>
      </c>
      <c r="L565" s="212"/>
      <c r="M565" s="212"/>
      <c r="N565" s="213"/>
      <c r="O565" s="234"/>
    </row>
    <row r="566" spans="1:15" ht="15" customHeight="1" x14ac:dyDescent="0.2">
      <c r="A566" s="179" t="s">
        <v>3707</v>
      </c>
      <c r="B566" s="211">
        <v>8</v>
      </c>
      <c r="C566" s="211" t="s">
        <v>2256</v>
      </c>
      <c r="D566" s="212"/>
      <c r="E566" s="212"/>
      <c r="F566" s="233"/>
      <c r="G566" s="233"/>
      <c r="H566" s="233"/>
      <c r="I566" s="233"/>
      <c r="J566" s="233"/>
      <c r="K566" s="233" t="s">
        <v>2573</v>
      </c>
      <c r="L566" s="212"/>
      <c r="M566" s="212"/>
      <c r="N566" s="213" t="s">
        <v>2574</v>
      </c>
      <c r="O566" s="234"/>
    </row>
    <row r="567" spans="1:15" ht="15" customHeight="1" x14ac:dyDescent="0.2">
      <c r="A567" s="179" t="s">
        <v>3708</v>
      </c>
      <c r="B567" s="211">
        <v>8</v>
      </c>
      <c r="C567" s="211" t="s">
        <v>2256</v>
      </c>
      <c r="D567" s="212"/>
      <c r="E567" s="212"/>
      <c r="F567" s="233"/>
      <c r="G567" s="233"/>
      <c r="H567" s="233"/>
      <c r="I567" s="233"/>
      <c r="J567" s="233"/>
      <c r="K567" s="233" t="s">
        <v>2576</v>
      </c>
      <c r="L567" s="212"/>
      <c r="M567" s="212"/>
      <c r="N567" s="213" t="s">
        <v>2577</v>
      </c>
      <c r="O567" s="234"/>
    </row>
    <row r="568" spans="1:15" ht="15" customHeight="1" x14ac:dyDescent="0.2">
      <c r="A568" s="179" t="s">
        <v>3709</v>
      </c>
      <c r="B568" s="211">
        <v>8</v>
      </c>
      <c r="C568" s="211" t="s">
        <v>2256</v>
      </c>
      <c r="D568" s="212"/>
      <c r="E568" s="212"/>
      <c r="F568" s="233"/>
      <c r="G568" s="233"/>
      <c r="H568" s="233"/>
      <c r="I568" s="233"/>
      <c r="J568" s="233"/>
      <c r="K568" s="233" t="s">
        <v>2579</v>
      </c>
      <c r="L568" s="212"/>
      <c r="M568" s="212"/>
      <c r="N568" s="213" t="s">
        <v>2580</v>
      </c>
      <c r="O568" s="234"/>
    </row>
    <row r="569" spans="1:15" ht="15" customHeight="1" x14ac:dyDescent="0.2">
      <c r="A569" s="179" t="s">
        <v>3710</v>
      </c>
      <c r="B569" s="211">
        <v>8</v>
      </c>
      <c r="C569" s="211" t="s">
        <v>2256</v>
      </c>
      <c r="D569" s="212"/>
      <c r="E569" s="212"/>
      <c r="F569" s="233"/>
      <c r="G569" s="233"/>
      <c r="H569" s="233"/>
      <c r="I569" s="233"/>
      <c r="J569" s="233"/>
      <c r="K569" s="233" t="s">
        <v>2582</v>
      </c>
      <c r="L569" s="212"/>
      <c r="M569" s="212"/>
      <c r="N569" s="213" t="s">
        <v>2583</v>
      </c>
      <c r="O569" s="234"/>
    </row>
    <row r="570" spans="1:15" ht="15" customHeight="1" x14ac:dyDescent="0.2">
      <c r="A570" s="179" t="s">
        <v>3711</v>
      </c>
      <c r="B570" s="211">
        <v>8</v>
      </c>
      <c r="C570" s="211" t="s">
        <v>2256</v>
      </c>
      <c r="D570" s="212"/>
      <c r="E570" s="212"/>
      <c r="F570" s="233"/>
      <c r="G570" s="233"/>
      <c r="H570" s="233"/>
      <c r="I570" s="233"/>
      <c r="J570" s="233"/>
      <c r="K570" s="233" t="s">
        <v>2585</v>
      </c>
      <c r="L570" s="212"/>
      <c r="M570" s="212"/>
      <c r="N570" s="213" t="s">
        <v>2586</v>
      </c>
      <c r="O570" s="234"/>
    </row>
    <row r="571" spans="1:15" ht="15" customHeight="1" x14ac:dyDescent="0.2">
      <c r="A571" s="179" t="s">
        <v>3712</v>
      </c>
      <c r="B571" s="211">
        <v>8</v>
      </c>
      <c r="C571" s="211" t="s">
        <v>2256</v>
      </c>
      <c r="D571" s="212"/>
      <c r="E571" s="212"/>
      <c r="F571" s="233"/>
      <c r="G571" s="233"/>
      <c r="H571" s="233"/>
      <c r="I571" s="233"/>
      <c r="J571" s="233"/>
      <c r="K571" s="233" t="s">
        <v>2588</v>
      </c>
      <c r="L571" s="212"/>
      <c r="M571" s="212"/>
      <c r="N571" s="213" t="s">
        <v>2589</v>
      </c>
      <c r="O571" s="234"/>
    </row>
    <row r="572" spans="1:15" ht="15" customHeight="1" x14ac:dyDescent="0.2">
      <c r="A572" s="179" t="s">
        <v>3713</v>
      </c>
      <c r="B572" s="211">
        <v>8</v>
      </c>
      <c r="C572" s="211" t="s">
        <v>2256</v>
      </c>
      <c r="D572" s="212"/>
      <c r="E572" s="212"/>
      <c r="F572" s="233"/>
      <c r="G572" s="233"/>
      <c r="H572" s="233"/>
      <c r="I572" s="233"/>
      <c r="J572" s="233"/>
      <c r="K572" s="233" t="s">
        <v>2591</v>
      </c>
      <c r="L572" s="212"/>
      <c r="M572" s="212"/>
      <c r="N572" s="213" t="s">
        <v>2592</v>
      </c>
      <c r="O572" s="234"/>
    </row>
    <row r="573" spans="1:15" ht="15" customHeight="1" x14ac:dyDescent="0.2">
      <c r="A573" s="179" t="s">
        <v>3714</v>
      </c>
      <c r="B573" s="211">
        <v>8</v>
      </c>
      <c r="C573" s="211" t="s">
        <v>2256</v>
      </c>
      <c r="D573" s="212"/>
      <c r="E573" s="212"/>
      <c r="F573" s="233"/>
      <c r="G573" s="233"/>
      <c r="H573" s="233"/>
      <c r="I573" s="233"/>
      <c r="J573" s="233"/>
      <c r="K573" s="212" t="s">
        <v>2597</v>
      </c>
      <c r="L573" s="212"/>
      <c r="M573" s="212"/>
      <c r="N573" s="213" t="s">
        <v>2598</v>
      </c>
      <c r="O573" s="234"/>
    </row>
    <row r="574" spans="1:15" ht="15" customHeight="1" x14ac:dyDescent="0.2">
      <c r="A574" s="179" t="s">
        <v>3715</v>
      </c>
      <c r="B574" s="211">
        <v>8</v>
      </c>
      <c r="C574" s="211" t="s">
        <v>2256</v>
      </c>
      <c r="D574" s="212"/>
      <c r="E574" s="212"/>
      <c r="F574" s="233"/>
      <c r="G574" s="233"/>
      <c r="H574" s="233"/>
      <c r="I574" s="233"/>
      <c r="J574" s="233"/>
      <c r="K574" s="233" t="s">
        <v>2600</v>
      </c>
      <c r="L574" s="212"/>
      <c r="M574" s="212"/>
      <c r="N574" s="213" t="s">
        <v>2601</v>
      </c>
      <c r="O574" s="234"/>
    </row>
    <row r="575" spans="1:15" s="185" customFormat="1" ht="15" customHeight="1" x14ac:dyDescent="0.2">
      <c r="A575" s="179" t="s">
        <v>3716</v>
      </c>
      <c r="B575" s="211">
        <v>8</v>
      </c>
      <c r="C575" s="211" t="s">
        <v>2256</v>
      </c>
      <c r="D575" s="212"/>
      <c r="E575" s="212"/>
      <c r="F575" s="233"/>
      <c r="G575" s="233"/>
      <c r="H575" s="233"/>
      <c r="I575" s="233"/>
      <c r="J575" s="233"/>
      <c r="K575" s="233" t="s">
        <v>2603</v>
      </c>
      <c r="L575" s="212"/>
      <c r="M575" s="212"/>
      <c r="N575" s="213" t="s">
        <v>2604</v>
      </c>
      <c r="O575" s="234"/>
    </row>
    <row r="576" spans="1:15" ht="15" customHeight="1" x14ac:dyDescent="0.2">
      <c r="A576" s="179" t="s">
        <v>3717</v>
      </c>
      <c r="B576" s="211">
        <v>8</v>
      </c>
      <c r="C576" s="211" t="s">
        <v>2256</v>
      </c>
      <c r="D576" s="212"/>
      <c r="E576" s="212"/>
      <c r="F576" s="233"/>
      <c r="G576" s="233"/>
      <c r="H576" s="233"/>
      <c r="I576" s="233"/>
      <c r="J576" s="233"/>
      <c r="K576" s="233" t="s">
        <v>2606</v>
      </c>
      <c r="L576" s="212"/>
      <c r="M576" s="212"/>
      <c r="N576" s="213" t="s">
        <v>2607</v>
      </c>
      <c r="O576" s="234"/>
    </row>
    <row r="577" spans="1:15" s="185" customFormat="1" ht="15" customHeight="1" x14ac:dyDescent="0.2">
      <c r="A577" s="185" t="s">
        <v>3718</v>
      </c>
      <c r="B577" s="208">
        <v>7</v>
      </c>
      <c r="C577" s="208" t="s">
        <v>2236</v>
      </c>
      <c r="D577" s="209"/>
      <c r="E577" s="209"/>
      <c r="F577" s="230"/>
      <c r="G577" s="230"/>
      <c r="H577" s="230"/>
      <c r="I577" s="230"/>
      <c r="J577" s="230" t="s">
        <v>2609</v>
      </c>
      <c r="K577" s="230"/>
      <c r="L577" s="209"/>
      <c r="M577" s="209"/>
      <c r="N577" s="231" t="s">
        <v>2610</v>
      </c>
      <c r="O577" s="232"/>
    </row>
    <row r="578" spans="1:15" ht="15" customHeight="1" x14ac:dyDescent="0.2">
      <c r="A578" s="179" t="s">
        <v>3719</v>
      </c>
      <c r="B578" s="211">
        <v>8</v>
      </c>
      <c r="C578" s="211" t="s">
        <v>2256</v>
      </c>
      <c r="D578" s="216"/>
      <c r="E578" s="216"/>
      <c r="F578" s="236"/>
      <c r="G578" s="236"/>
      <c r="H578" s="236"/>
      <c r="I578" s="236"/>
      <c r="J578" s="236"/>
      <c r="K578" s="236" t="s">
        <v>2612</v>
      </c>
      <c r="L578" s="216"/>
      <c r="M578" s="216"/>
      <c r="N578" s="235" t="s">
        <v>2613</v>
      </c>
      <c r="O578" s="234"/>
    </row>
    <row r="579" spans="1:15" ht="15" customHeight="1" x14ac:dyDescent="0.2">
      <c r="A579" s="179" t="s">
        <v>3720</v>
      </c>
      <c r="B579" s="211">
        <v>8</v>
      </c>
      <c r="C579" s="211" t="s">
        <v>2256</v>
      </c>
      <c r="D579" s="212"/>
      <c r="E579" s="212"/>
      <c r="F579" s="233"/>
      <c r="G579" s="233"/>
      <c r="H579" s="233"/>
      <c r="I579" s="233"/>
      <c r="J579" s="233"/>
      <c r="K579" s="233" t="s">
        <v>2615</v>
      </c>
      <c r="L579" s="212"/>
      <c r="M579" s="212"/>
      <c r="N579" s="235" t="s">
        <v>2616</v>
      </c>
      <c r="O579" s="234"/>
    </row>
    <row r="580" spans="1:15" ht="15" customHeight="1" x14ac:dyDescent="0.2">
      <c r="A580" s="179" t="s">
        <v>3721</v>
      </c>
      <c r="B580" s="211">
        <v>8</v>
      </c>
      <c r="C580" s="211" t="s">
        <v>2256</v>
      </c>
      <c r="D580" s="212"/>
      <c r="E580" s="212"/>
      <c r="F580" s="233"/>
      <c r="G580" s="233"/>
      <c r="H580" s="233"/>
      <c r="I580" s="233"/>
      <c r="J580" s="233"/>
      <c r="K580" s="233" t="s">
        <v>2618</v>
      </c>
      <c r="L580" s="212"/>
      <c r="M580" s="212"/>
      <c r="N580" s="235" t="s">
        <v>2619</v>
      </c>
      <c r="O580" s="234"/>
    </row>
    <row r="581" spans="1:15" ht="15" customHeight="1" x14ac:dyDescent="0.2">
      <c r="A581" s="179" t="s">
        <v>3722</v>
      </c>
      <c r="B581" s="211">
        <v>8</v>
      </c>
      <c r="C581" s="211" t="s">
        <v>2256</v>
      </c>
      <c r="D581" s="212"/>
      <c r="E581" s="212"/>
      <c r="F581" s="233"/>
      <c r="G581" s="233"/>
      <c r="H581" s="233"/>
      <c r="I581" s="233"/>
      <c r="J581" s="233"/>
      <c r="K581" s="233" t="s">
        <v>2621</v>
      </c>
      <c r="L581" s="212"/>
      <c r="M581" s="212"/>
      <c r="N581" s="235" t="s">
        <v>2622</v>
      </c>
      <c r="O581" s="234"/>
    </row>
    <row r="582" spans="1:15" ht="15" customHeight="1" x14ac:dyDescent="0.2">
      <c r="A582" s="179" t="s">
        <v>3723</v>
      </c>
      <c r="B582" s="211">
        <v>8</v>
      </c>
      <c r="C582" s="211" t="s">
        <v>2256</v>
      </c>
      <c r="D582" s="212"/>
      <c r="E582" s="212"/>
      <c r="F582" s="233"/>
      <c r="G582" s="233"/>
      <c r="H582" s="233"/>
      <c r="I582" s="233"/>
      <c r="J582" s="233"/>
      <c r="K582" s="233" t="s">
        <v>2624</v>
      </c>
      <c r="L582" s="212"/>
      <c r="M582" s="212"/>
      <c r="N582" s="235" t="s">
        <v>2625</v>
      </c>
      <c r="O582" s="234"/>
    </row>
    <row r="583" spans="1:15" ht="15" customHeight="1" x14ac:dyDescent="0.2">
      <c r="A583" s="179" t="s">
        <v>3724</v>
      </c>
      <c r="B583" s="211">
        <v>8</v>
      </c>
      <c r="C583" s="211" t="s">
        <v>2256</v>
      </c>
      <c r="D583" s="212"/>
      <c r="E583" s="212"/>
      <c r="F583" s="233"/>
      <c r="G583" s="233"/>
      <c r="H583" s="233"/>
      <c r="I583" s="233"/>
      <c r="J583" s="233"/>
      <c r="K583" s="233" t="s">
        <v>2627</v>
      </c>
      <c r="L583" s="212"/>
      <c r="M583" s="212"/>
      <c r="N583" s="235" t="s">
        <v>2628</v>
      </c>
      <c r="O583" s="234"/>
    </row>
    <row r="584" spans="1:15" ht="15" customHeight="1" x14ac:dyDescent="0.2">
      <c r="A584" s="179" t="s">
        <v>3725</v>
      </c>
      <c r="B584" s="211">
        <v>8</v>
      </c>
      <c r="C584" s="211" t="s">
        <v>2256</v>
      </c>
      <c r="D584" s="212"/>
      <c r="E584" s="212"/>
      <c r="F584" s="233"/>
      <c r="G584" s="233"/>
      <c r="H584" s="233"/>
      <c r="I584" s="233"/>
      <c r="J584" s="233"/>
      <c r="K584" s="233" t="s">
        <v>2630</v>
      </c>
      <c r="L584" s="212"/>
      <c r="M584" s="212"/>
      <c r="N584" s="235" t="s">
        <v>2631</v>
      </c>
      <c r="O584" s="234"/>
    </row>
    <row r="585" spans="1:15" ht="15" customHeight="1" x14ac:dyDescent="0.2">
      <c r="A585" s="179" t="s">
        <v>3726</v>
      </c>
      <c r="B585" s="211">
        <v>8</v>
      </c>
      <c r="C585" s="211" t="s">
        <v>2256</v>
      </c>
      <c r="D585" s="212"/>
      <c r="E585" s="212"/>
      <c r="F585" s="233"/>
      <c r="G585" s="233"/>
      <c r="H585" s="233"/>
      <c r="I585" s="233"/>
      <c r="J585" s="233"/>
      <c r="K585" s="233" t="s">
        <v>2633</v>
      </c>
      <c r="L585" s="212"/>
      <c r="M585" s="212"/>
      <c r="N585" s="235" t="s">
        <v>2634</v>
      </c>
      <c r="O585" s="234"/>
    </row>
    <row r="586" spans="1:15" ht="15" customHeight="1" x14ac:dyDescent="0.2">
      <c r="A586" s="179" t="s">
        <v>3727</v>
      </c>
      <c r="B586" s="211">
        <v>8</v>
      </c>
      <c r="C586" s="211" t="s">
        <v>2256</v>
      </c>
      <c r="D586" s="212"/>
      <c r="E586" s="212"/>
      <c r="F586" s="233"/>
      <c r="G586" s="233"/>
      <c r="H586" s="233"/>
      <c r="I586" s="233"/>
      <c r="J586" s="233"/>
      <c r="K586" s="212" t="s">
        <v>2636</v>
      </c>
      <c r="L586" s="212"/>
      <c r="M586" s="212"/>
      <c r="N586" s="235" t="s">
        <v>2637</v>
      </c>
      <c r="O586" s="234"/>
    </row>
    <row r="587" spans="1:15" ht="15" customHeight="1" x14ac:dyDescent="0.2">
      <c r="A587" s="179" t="s">
        <v>3728</v>
      </c>
      <c r="B587" s="211">
        <v>8</v>
      </c>
      <c r="C587" s="211" t="s">
        <v>2256</v>
      </c>
      <c r="D587" s="212"/>
      <c r="E587" s="212"/>
      <c r="F587" s="233"/>
      <c r="G587" s="233"/>
      <c r="H587" s="233"/>
      <c r="I587" s="233"/>
      <c r="J587" s="233"/>
      <c r="K587" s="233" t="s">
        <v>2639</v>
      </c>
      <c r="L587" s="212"/>
      <c r="M587" s="212"/>
      <c r="N587" s="235" t="s">
        <v>2640</v>
      </c>
      <c r="O587" s="234"/>
    </row>
    <row r="588" spans="1:15" ht="15" customHeight="1" x14ac:dyDescent="0.2">
      <c r="A588" s="179" t="s">
        <v>3729</v>
      </c>
      <c r="B588" s="211">
        <v>8</v>
      </c>
      <c r="C588" s="211" t="s">
        <v>2256</v>
      </c>
      <c r="D588" s="212"/>
      <c r="E588" s="212"/>
      <c r="F588" s="233"/>
      <c r="G588" s="233"/>
      <c r="H588" s="233"/>
      <c r="I588" s="233"/>
      <c r="J588" s="233"/>
      <c r="K588" s="233" t="s">
        <v>2642</v>
      </c>
      <c r="L588" s="212"/>
      <c r="M588" s="212"/>
      <c r="N588" s="235" t="s">
        <v>2643</v>
      </c>
      <c r="O588" s="234"/>
    </row>
    <row r="589" spans="1:15" ht="15" customHeight="1" x14ac:dyDescent="0.2">
      <c r="A589" s="179" t="s">
        <v>3730</v>
      </c>
      <c r="B589" s="211">
        <v>8</v>
      </c>
      <c r="C589" s="211" t="s">
        <v>2256</v>
      </c>
      <c r="D589" s="212"/>
      <c r="E589" s="212"/>
      <c r="F589" s="233"/>
      <c r="G589" s="233"/>
      <c r="H589" s="233"/>
      <c r="I589" s="233"/>
      <c r="J589" s="233"/>
      <c r="K589" s="233" t="s">
        <v>2645</v>
      </c>
      <c r="L589" s="212"/>
      <c r="M589" s="212"/>
      <c r="N589" s="235" t="s">
        <v>2646</v>
      </c>
      <c r="O589" s="234"/>
    </row>
    <row r="590" spans="1:15" ht="15" customHeight="1" x14ac:dyDescent="0.2">
      <c r="A590" s="179" t="s">
        <v>3731</v>
      </c>
      <c r="B590" s="211">
        <v>8</v>
      </c>
      <c r="C590" s="211" t="s">
        <v>2256</v>
      </c>
      <c r="D590" s="212"/>
      <c r="E590" s="212"/>
      <c r="F590" s="233"/>
      <c r="G590" s="233"/>
      <c r="H590" s="233"/>
      <c r="I590" s="233"/>
      <c r="J590" s="233"/>
      <c r="K590" s="233" t="s">
        <v>2648</v>
      </c>
      <c r="L590" s="212"/>
      <c r="M590" s="212"/>
      <c r="N590" s="235" t="s">
        <v>2649</v>
      </c>
      <c r="O590" s="234"/>
    </row>
    <row r="591" spans="1:15" ht="15" customHeight="1" x14ac:dyDescent="0.2">
      <c r="A591" s="179" t="s">
        <v>3732</v>
      </c>
      <c r="B591" s="211">
        <v>8</v>
      </c>
      <c r="C591" s="211" t="s">
        <v>2256</v>
      </c>
      <c r="D591" s="212"/>
      <c r="E591" s="212"/>
      <c r="F591" s="233"/>
      <c r="G591" s="233"/>
      <c r="H591" s="233"/>
      <c r="I591" s="233"/>
      <c r="J591" s="233"/>
      <c r="K591" s="233" t="s">
        <v>2651</v>
      </c>
      <c r="L591" s="212"/>
      <c r="M591" s="212"/>
      <c r="N591" s="235" t="s">
        <v>2652</v>
      </c>
      <c r="O591" s="234"/>
    </row>
    <row r="592" spans="1:15" ht="15" customHeight="1" x14ac:dyDescent="0.2">
      <c r="A592" s="179" t="s">
        <v>3733</v>
      </c>
      <c r="B592" s="211">
        <v>8</v>
      </c>
      <c r="C592" s="211" t="s">
        <v>2256</v>
      </c>
      <c r="D592" s="212"/>
      <c r="E592" s="212"/>
      <c r="F592" s="233"/>
      <c r="G592" s="233"/>
      <c r="H592" s="233"/>
      <c r="I592" s="233"/>
      <c r="J592" s="233"/>
      <c r="K592" s="233" t="s">
        <v>2654</v>
      </c>
      <c r="L592" s="212"/>
      <c r="M592" s="212"/>
      <c r="N592" s="235" t="s">
        <v>2655</v>
      </c>
      <c r="O592" s="234"/>
    </row>
    <row r="593" spans="1:15" ht="15" customHeight="1" x14ac:dyDescent="0.2">
      <c r="A593" s="179" t="s">
        <v>3734</v>
      </c>
      <c r="B593" s="211">
        <v>8</v>
      </c>
      <c r="C593" s="211" t="s">
        <v>2256</v>
      </c>
      <c r="D593" s="212"/>
      <c r="E593" s="212"/>
      <c r="F593" s="233"/>
      <c r="G593" s="233"/>
      <c r="H593" s="233"/>
      <c r="I593" s="233"/>
      <c r="J593" s="233"/>
      <c r="K593" s="212" t="s">
        <v>2657</v>
      </c>
      <c r="L593" s="212"/>
      <c r="M593" s="212"/>
      <c r="N593" s="235" t="s">
        <v>2658</v>
      </c>
      <c r="O593" s="234"/>
    </row>
    <row r="594" spans="1:15" ht="15" customHeight="1" x14ac:dyDescent="0.2">
      <c r="A594" s="179" t="s">
        <v>3735</v>
      </c>
      <c r="B594" s="211">
        <v>8</v>
      </c>
      <c r="C594" s="211" t="s">
        <v>2256</v>
      </c>
      <c r="D594" s="212"/>
      <c r="E594" s="212"/>
      <c r="F594" s="233"/>
      <c r="G594" s="233"/>
      <c r="H594" s="233"/>
      <c r="I594" s="233"/>
      <c r="J594" s="233"/>
      <c r="K594" s="233" t="s">
        <v>2660</v>
      </c>
      <c r="L594" s="212"/>
      <c r="M594" s="212"/>
      <c r="N594" s="235" t="s">
        <v>2661</v>
      </c>
      <c r="O594" s="234"/>
    </row>
    <row r="595" spans="1:15" s="185" customFormat="1" ht="15" customHeight="1" x14ac:dyDescent="0.2">
      <c r="A595" s="179" t="s">
        <v>3736</v>
      </c>
      <c r="B595" s="211">
        <v>8</v>
      </c>
      <c r="C595" s="211" t="s">
        <v>2256</v>
      </c>
      <c r="D595" s="212"/>
      <c r="E595" s="212"/>
      <c r="F595" s="233"/>
      <c r="G595" s="233"/>
      <c r="H595" s="233"/>
      <c r="I595" s="233"/>
      <c r="J595" s="233"/>
      <c r="K595" s="233" t="s">
        <v>2663</v>
      </c>
      <c r="L595" s="212"/>
      <c r="M595" s="212"/>
      <c r="N595" s="235" t="s">
        <v>2664</v>
      </c>
      <c r="O595" s="234"/>
    </row>
    <row r="596" spans="1:15" s="185" customFormat="1" ht="15" customHeight="1" x14ac:dyDescent="0.2">
      <c r="A596" s="179" t="s">
        <v>3737</v>
      </c>
      <c r="B596" s="211">
        <v>8</v>
      </c>
      <c r="C596" s="211" t="s">
        <v>2256</v>
      </c>
      <c r="D596" s="212"/>
      <c r="E596" s="212"/>
      <c r="F596" s="233"/>
      <c r="G596" s="233"/>
      <c r="H596" s="233"/>
      <c r="I596" s="233"/>
      <c r="J596" s="233"/>
      <c r="K596" s="233" t="s">
        <v>2666</v>
      </c>
      <c r="L596" s="212"/>
      <c r="M596" s="212"/>
      <c r="N596" s="235" t="s">
        <v>2667</v>
      </c>
      <c r="O596" s="234"/>
    </row>
    <row r="597" spans="1:15" s="185" customFormat="1" ht="15" customHeight="1" x14ac:dyDescent="0.2">
      <c r="A597" s="179" t="s">
        <v>3738</v>
      </c>
      <c r="B597" s="211">
        <v>8</v>
      </c>
      <c r="C597" s="211" t="s">
        <v>2256</v>
      </c>
      <c r="D597" s="212"/>
      <c r="E597" s="212"/>
      <c r="F597" s="233"/>
      <c r="G597" s="233"/>
      <c r="H597" s="233"/>
      <c r="I597" s="233"/>
      <c r="J597" s="233" t="s">
        <v>2669</v>
      </c>
      <c r="K597" s="233"/>
      <c r="L597" s="212"/>
      <c r="M597" s="212"/>
      <c r="N597" s="235" t="s">
        <v>2670</v>
      </c>
      <c r="O597" s="234"/>
    </row>
    <row r="598" spans="1:15" s="185" customFormat="1" ht="15" customHeight="1" x14ac:dyDescent="0.2">
      <c r="A598" s="185" t="s">
        <v>3739</v>
      </c>
      <c r="B598" s="208">
        <v>7</v>
      </c>
      <c r="C598" s="208" t="s">
        <v>2236</v>
      </c>
      <c r="D598" s="209"/>
      <c r="E598" s="209"/>
      <c r="F598" s="209"/>
      <c r="G598" s="209"/>
      <c r="H598" s="209"/>
      <c r="I598" s="209" t="s">
        <v>2672</v>
      </c>
      <c r="J598" s="209"/>
      <c r="K598" s="209"/>
      <c r="L598" s="209"/>
      <c r="M598" s="209"/>
      <c r="N598" s="210" t="s">
        <v>2673</v>
      </c>
      <c r="O598" s="232"/>
    </row>
    <row r="599" spans="1:15" s="185" customFormat="1" ht="15" customHeight="1" x14ac:dyDescent="0.2">
      <c r="A599" s="185" t="s">
        <v>3740</v>
      </c>
      <c r="B599" s="208">
        <v>8</v>
      </c>
      <c r="C599" s="208" t="s">
        <v>2236</v>
      </c>
      <c r="D599" s="209"/>
      <c r="E599" s="209"/>
      <c r="F599" s="237"/>
      <c r="G599" s="209"/>
      <c r="H599" s="209"/>
      <c r="I599" s="209"/>
      <c r="J599" s="238" t="s">
        <v>2675</v>
      </c>
      <c r="K599" s="209"/>
      <c r="L599" s="209"/>
      <c r="M599" s="209"/>
      <c r="N599" s="210" t="s">
        <v>2676</v>
      </c>
      <c r="O599" s="232"/>
    </row>
    <row r="600" spans="1:15" ht="15" customHeight="1" x14ac:dyDescent="0.2">
      <c r="A600" s="179" t="s">
        <v>3741</v>
      </c>
      <c r="B600" s="211">
        <v>9</v>
      </c>
      <c r="C600" s="211" t="s">
        <v>2256</v>
      </c>
      <c r="D600" s="212"/>
      <c r="E600" s="212"/>
      <c r="F600" s="179"/>
      <c r="G600" s="179"/>
      <c r="H600" s="239"/>
      <c r="I600" s="239"/>
      <c r="J600" s="179"/>
      <c r="K600" s="239" t="s">
        <v>2678</v>
      </c>
      <c r="L600" s="212"/>
      <c r="M600" s="179"/>
      <c r="N600" s="213"/>
      <c r="O600" s="234"/>
    </row>
    <row r="601" spans="1:15" ht="15" customHeight="1" x14ac:dyDescent="0.2">
      <c r="A601" s="179" t="s">
        <v>3742</v>
      </c>
      <c r="B601" s="211">
        <v>9</v>
      </c>
      <c r="C601" s="211" t="s">
        <v>2256</v>
      </c>
      <c r="D601" s="212"/>
      <c r="E601" s="212"/>
      <c r="F601" s="179"/>
      <c r="G601" s="179"/>
      <c r="H601" s="239"/>
      <c r="I601" s="239"/>
      <c r="J601" s="179"/>
      <c r="K601" s="239" t="s">
        <v>2680</v>
      </c>
      <c r="L601" s="212"/>
      <c r="M601" s="179"/>
      <c r="N601" s="213"/>
      <c r="O601" s="234"/>
    </row>
    <row r="602" spans="1:15" ht="15" customHeight="1" x14ac:dyDescent="0.2">
      <c r="A602" s="179" t="s">
        <v>3743</v>
      </c>
      <c r="B602" s="211">
        <v>9</v>
      </c>
      <c r="C602" s="211" t="s">
        <v>2256</v>
      </c>
      <c r="D602" s="212"/>
      <c r="E602" s="212"/>
      <c r="F602" s="179"/>
      <c r="G602" s="179"/>
      <c r="H602" s="239"/>
      <c r="I602" s="239"/>
      <c r="J602" s="179"/>
      <c r="K602" s="239" t="s">
        <v>2682</v>
      </c>
      <c r="L602" s="212"/>
      <c r="M602" s="179"/>
      <c r="N602" s="213"/>
      <c r="O602" s="234"/>
    </row>
    <row r="603" spans="1:15" ht="15" customHeight="1" x14ac:dyDescent="0.2">
      <c r="A603" s="179" t="s">
        <v>3744</v>
      </c>
      <c r="B603" s="211">
        <v>9</v>
      </c>
      <c r="C603" s="211" t="s">
        <v>2256</v>
      </c>
      <c r="D603" s="212"/>
      <c r="E603" s="212"/>
      <c r="F603" s="179"/>
      <c r="G603" s="179"/>
      <c r="H603" s="239"/>
      <c r="I603" s="239"/>
      <c r="J603" s="179"/>
      <c r="K603" s="239" t="s">
        <v>2684</v>
      </c>
      <c r="L603" s="212"/>
      <c r="M603" s="179"/>
      <c r="N603" s="213"/>
      <c r="O603" s="234"/>
    </row>
    <row r="604" spans="1:15" s="185" customFormat="1" ht="15" customHeight="1" x14ac:dyDescent="0.2">
      <c r="A604" s="179" t="s">
        <v>3745</v>
      </c>
      <c r="B604" s="211">
        <v>9</v>
      </c>
      <c r="C604" s="211" t="s">
        <v>2256</v>
      </c>
      <c r="D604" s="212"/>
      <c r="E604" s="212"/>
      <c r="F604" s="179"/>
      <c r="G604" s="179"/>
      <c r="H604" s="239"/>
      <c r="I604" s="239"/>
      <c r="J604" s="179"/>
      <c r="K604" s="239" t="s">
        <v>2686</v>
      </c>
      <c r="L604" s="212"/>
      <c r="M604" s="179"/>
      <c r="N604" s="213"/>
      <c r="O604" s="234"/>
    </row>
    <row r="605" spans="1:15" ht="15" customHeight="1" x14ac:dyDescent="0.2">
      <c r="A605" s="179" t="s">
        <v>3746</v>
      </c>
      <c r="B605" s="211">
        <v>9</v>
      </c>
      <c r="C605" s="211" t="s">
        <v>2256</v>
      </c>
      <c r="D605" s="212"/>
      <c r="E605" s="212"/>
      <c r="F605" s="179"/>
      <c r="G605" s="179"/>
      <c r="H605" s="239"/>
      <c r="I605" s="239"/>
      <c r="J605" s="179"/>
      <c r="K605" s="239" t="s">
        <v>2688</v>
      </c>
      <c r="L605" s="212"/>
      <c r="M605" s="179"/>
      <c r="N605" s="213"/>
      <c r="O605" s="234"/>
    </row>
    <row r="606" spans="1:15" s="185" customFormat="1" ht="15" customHeight="1" x14ac:dyDescent="0.2">
      <c r="A606" s="185" t="s">
        <v>3747</v>
      </c>
      <c r="B606" s="208">
        <v>8</v>
      </c>
      <c r="C606" s="208" t="s">
        <v>2236</v>
      </c>
      <c r="D606" s="209"/>
      <c r="E606" s="209"/>
      <c r="F606" s="237"/>
      <c r="G606" s="209"/>
      <c r="H606" s="209"/>
      <c r="I606" s="209"/>
      <c r="J606" s="238" t="s">
        <v>2690</v>
      </c>
      <c r="K606" s="209"/>
      <c r="L606" s="209"/>
      <c r="M606" s="209"/>
      <c r="N606" s="210" t="s">
        <v>2691</v>
      </c>
      <c r="O606" s="232"/>
    </row>
    <row r="607" spans="1:15" ht="15" customHeight="1" x14ac:dyDescent="0.2">
      <c r="A607" s="179" t="s">
        <v>3748</v>
      </c>
      <c r="B607" s="211">
        <v>9</v>
      </c>
      <c r="C607" s="211" t="s">
        <v>2256</v>
      </c>
      <c r="D607" s="212"/>
      <c r="E607" s="212"/>
      <c r="F607" s="240"/>
      <c r="G607" s="212"/>
      <c r="H607" s="212"/>
      <c r="I607" s="212"/>
      <c r="J607" s="239"/>
      <c r="K607" s="179" t="s">
        <v>2693</v>
      </c>
      <c r="L607" s="212"/>
      <c r="M607" s="212"/>
      <c r="N607" s="213"/>
      <c r="O607" s="234"/>
    </row>
    <row r="608" spans="1:15" ht="15" customHeight="1" x14ac:dyDescent="0.2">
      <c r="A608" s="179" t="s">
        <v>3749</v>
      </c>
      <c r="B608" s="211">
        <v>9</v>
      </c>
      <c r="C608" s="211" t="s">
        <v>2256</v>
      </c>
      <c r="D608" s="212"/>
      <c r="E608" s="212"/>
      <c r="F608" s="240"/>
      <c r="G608" s="212"/>
      <c r="H608" s="212"/>
      <c r="I608" s="212"/>
      <c r="J608" s="239"/>
      <c r="K608" s="179" t="s">
        <v>2695</v>
      </c>
      <c r="L608" s="212"/>
      <c r="M608" s="212"/>
      <c r="N608" s="213"/>
      <c r="O608" s="234"/>
    </row>
    <row r="609" spans="1:15" ht="15" customHeight="1" x14ac:dyDescent="0.2">
      <c r="A609" s="179" t="s">
        <v>3750</v>
      </c>
      <c r="B609" s="211">
        <v>9</v>
      </c>
      <c r="C609" s="211" t="s">
        <v>2256</v>
      </c>
      <c r="D609" s="212"/>
      <c r="E609" s="212"/>
      <c r="F609" s="240"/>
      <c r="G609" s="212"/>
      <c r="H609" s="212"/>
      <c r="I609" s="212"/>
      <c r="J609" s="239"/>
      <c r="K609" s="179" t="s">
        <v>2697</v>
      </c>
      <c r="L609" s="212"/>
      <c r="M609" s="212"/>
      <c r="N609" s="213"/>
      <c r="O609" s="234"/>
    </row>
    <row r="610" spans="1:15" ht="15" customHeight="1" x14ac:dyDescent="0.2">
      <c r="A610" s="179" t="s">
        <v>3751</v>
      </c>
      <c r="B610" s="211">
        <v>9</v>
      </c>
      <c r="C610" s="211" t="s">
        <v>2256</v>
      </c>
      <c r="D610" s="212"/>
      <c r="E610" s="212"/>
      <c r="F610" s="240"/>
      <c r="G610" s="212"/>
      <c r="H610" s="212"/>
      <c r="I610" s="212"/>
      <c r="J610" s="239"/>
      <c r="K610" s="179" t="s">
        <v>2703</v>
      </c>
      <c r="L610" s="212"/>
      <c r="M610" s="212"/>
      <c r="N610" s="213"/>
      <c r="O610" s="234"/>
    </row>
    <row r="611" spans="1:15" ht="15" customHeight="1" x14ac:dyDescent="0.2">
      <c r="A611" s="179" t="s">
        <v>3752</v>
      </c>
      <c r="B611" s="211">
        <v>9</v>
      </c>
      <c r="C611" s="211" t="s">
        <v>2256</v>
      </c>
      <c r="D611" s="212"/>
      <c r="E611" s="212"/>
      <c r="F611" s="240"/>
      <c r="G611" s="212"/>
      <c r="H611" s="212"/>
      <c r="I611" s="212"/>
      <c r="J611" s="239"/>
      <c r="K611" s="179" t="s">
        <v>2707</v>
      </c>
      <c r="L611" s="212"/>
      <c r="M611" s="212"/>
      <c r="N611" s="213"/>
      <c r="O611" s="234"/>
    </row>
    <row r="612" spans="1:15" s="185" customFormat="1" ht="15" customHeight="1" x14ac:dyDescent="0.2">
      <c r="A612" s="185" t="s">
        <v>3753</v>
      </c>
      <c r="B612" s="208">
        <v>8</v>
      </c>
      <c r="C612" s="208" t="s">
        <v>2236</v>
      </c>
      <c r="D612" s="209"/>
      <c r="E612" s="209"/>
      <c r="F612" s="237"/>
      <c r="G612" s="209"/>
      <c r="H612" s="209"/>
      <c r="I612" s="209"/>
      <c r="J612" s="238" t="s">
        <v>2709</v>
      </c>
      <c r="K612" s="209"/>
      <c r="L612" s="209"/>
      <c r="M612" s="209"/>
      <c r="N612" s="210" t="s">
        <v>2710</v>
      </c>
      <c r="O612" s="232"/>
    </row>
    <row r="613" spans="1:15" s="185" customFormat="1" ht="15" customHeight="1" x14ac:dyDescent="0.2">
      <c r="A613" s="179" t="s">
        <v>3754</v>
      </c>
      <c r="B613" s="211">
        <v>9</v>
      </c>
      <c r="C613" s="211" t="s">
        <v>2256</v>
      </c>
      <c r="D613" s="212"/>
      <c r="E613" s="212"/>
      <c r="F613" s="240"/>
      <c r="G613" s="179"/>
      <c r="H613" s="179"/>
      <c r="I613" s="239"/>
      <c r="J613" s="239"/>
      <c r="K613" s="179" t="s">
        <v>2712</v>
      </c>
      <c r="L613" s="212"/>
      <c r="M613" s="212"/>
      <c r="N613" s="213"/>
      <c r="O613" s="234"/>
    </row>
    <row r="614" spans="1:15" ht="15" customHeight="1" x14ac:dyDescent="0.2">
      <c r="A614" s="179" t="s">
        <v>3755</v>
      </c>
      <c r="B614" s="211">
        <v>9</v>
      </c>
      <c r="C614" s="211" t="s">
        <v>2256</v>
      </c>
      <c r="D614" s="212"/>
      <c r="E614" s="212"/>
      <c r="F614" s="240"/>
      <c r="G614" s="179"/>
      <c r="H614" s="179"/>
      <c r="I614" s="239"/>
      <c r="J614" s="239"/>
      <c r="K614" s="179" t="s">
        <v>2714</v>
      </c>
      <c r="L614" s="212"/>
      <c r="M614" s="212"/>
      <c r="N614" s="213"/>
      <c r="O614" s="234"/>
    </row>
    <row r="615" spans="1:15" s="185" customFormat="1" ht="15" customHeight="1" x14ac:dyDescent="0.2">
      <c r="A615" s="185" t="s">
        <v>3756</v>
      </c>
      <c r="B615" s="208">
        <v>8</v>
      </c>
      <c r="C615" s="208" t="s">
        <v>2236</v>
      </c>
      <c r="D615" s="209"/>
      <c r="E615" s="209"/>
      <c r="F615" s="237"/>
      <c r="G615" s="209"/>
      <c r="H615" s="209"/>
      <c r="I615" s="209"/>
      <c r="J615" s="238" t="s">
        <v>2716</v>
      </c>
      <c r="K615" s="209"/>
      <c r="L615" s="209"/>
      <c r="M615" s="209"/>
      <c r="N615" s="210" t="s">
        <v>2717</v>
      </c>
      <c r="O615" s="232"/>
    </row>
    <row r="616" spans="1:15" ht="15" customHeight="1" x14ac:dyDescent="0.2">
      <c r="A616" s="179" t="s">
        <v>3757</v>
      </c>
      <c r="B616" s="211">
        <v>9</v>
      </c>
      <c r="C616" s="211" t="s">
        <v>2256</v>
      </c>
      <c r="D616" s="212"/>
      <c r="E616" s="212"/>
      <c r="F616" s="240"/>
      <c r="G616" s="179"/>
      <c r="H616" s="179"/>
      <c r="I616" s="239"/>
      <c r="J616" s="239"/>
      <c r="K616" s="239" t="s">
        <v>2719</v>
      </c>
      <c r="L616" s="212"/>
      <c r="M616" s="212"/>
      <c r="N616" s="213"/>
      <c r="O616" s="234"/>
    </row>
    <row r="617" spans="1:15" ht="15" customHeight="1" x14ac:dyDescent="0.2">
      <c r="A617" s="179" t="s">
        <v>3758</v>
      </c>
      <c r="B617" s="211">
        <v>9</v>
      </c>
      <c r="C617" s="211" t="s">
        <v>2256</v>
      </c>
      <c r="D617" s="212"/>
      <c r="E617" s="212"/>
      <c r="F617" s="240"/>
      <c r="G617" s="179"/>
      <c r="H617" s="179"/>
      <c r="I617" s="239"/>
      <c r="J617" s="239"/>
      <c r="K617" s="179" t="s">
        <v>2721</v>
      </c>
      <c r="L617" s="212"/>
      <c r="M617" s="212"/>
      <c r="N617" s="213"/>
      <c r="O617" s="234"/>
    </row>
    <row r="618" spans="1:15" ht="15" customHeight="1" x14ac:dyDescent="0.2">
      <c r="A618" s="179" t="s">
        <v>3759</v>
      </c>
      <c r="B618" s="211">
        <v>9</v>
      </c>
      <c r="C618" s="211" t="s">
        <v>2256</v>
      </c>
      <c r="D618" s="212"/>
      <c r="E618" s="212"/>
      <c r="F618" s="240"/>
      <c r="G618" s="179"/>
      <c r="H618" s="179"/>
      <c r="I618" s="239"/>
      <c r="J618" s="239"/>
      <c r="K618" s="179" t="s">
        <v>2723</v>
      </c>
      <c r="L618" s="212"/>
      <c r="M618" s="212"/>
      <c r="N618" s="213"/>
      <c r="O618" s="234"/>
    </row>
    <row r="619" spans="1:15" ht="15" customHeight="1" x14ac:dyDescent="0.2">
      <c r="A619" s="179" t="s">
        <v>3760</v>
      </c>
      <c r="B619" s="211">
        <v>9</v>
      </c>
      <c r="C619" s="211" t="s">
        <v>2256</v>
      </c>
      <c r="D619" s="212"/>
      <c r="E619" s="212"/>
      <c r="F619" s="240"/>
      <c r="G619" s="179"/>
      <c r="H619" s="179"/>
      <c r="I619" s="239"/>
      <c r="J619" s="239"/>
      <c r="K619" s="179" t="s">
        <v>2725</v>
      </c>
      <c r="L619" s="212"/>
      <c r="M619" s="212"/>
      <c r="N619" s="213"/>
      <c r="O619" s="234"/>
    </row>
    <row r="620" spans="1:15" s="185" customFormat="1" ht="15" customHeight="1" x14ac:dyDescent="0.2">
      <c r="A620" s="179" t="s">
        <v>3761</v>
      </c>
      <c r="B620" s="211">
        <v>9</v>
      </c>
      <c r="C620" s="211" t="s">
        <v>2256</v>
      </c>
      <c r="D620" s="212"/>
      <c r="E620" s="212"/>
      <c r="F620" s="240"/>
      <c r="G620" s="179"/>
      <c r="H620" s="179"/>
      <c r="I620" s="239"/>
      <c r="J620" s="239"/>
      <c r="K620" s="179" t="s">
        <v>2727</v>
      </c>
      <c r="L620" s="212"/>
      <c r="M620" s="212"/>
      <c r="N620" s="213"/>
      <c r="O620" s="234"/>
    </row>
    <row r="621" spans="1:15" ht="15" customHeight="1" x14ac:dyDescent="0.2">
      <c r="A621" s="179" t="s">
        <v>3762</v>
      </c>
      <c r="B621" s="211">
        <v>9</v>
      </c>
      <c r="C621" s="211" t="s">
        <v>2256</v>
      </c>
      <c r="D621" s="212"/>
      <c r="E621" s="212"/>
      <c r="F621" s="240"/>
      <c r="G621" s="179"/>
      <c r="H621" s="179"/>
      <c r="I621" s="239"/>
      <c r="J621" s="239"/>
      <c r="K621" s="179" t="s">
        <v>2729</v>
      </c>
      <c r="L621" s="212"/>
      <c r="M621" s="212"/>
      <c r="N621" s="213"/>
      <c r="O621" s="234"/>
    </row>
    <row r="622" spans="1:15" s="185" customFormat="1" ht="15" customHeight="1" x14ac:dyDescent="0.2">
      <c r="A622" s="185" t="s">
        <v>3763</v>
      </c>
      <c r="B622" s="208">
        <v>8</v>
      </c>
      <c r="C622" s="208" t="s">
        <v>2236</v>
      </c>
      <c r="D622" s="209"/>
      <c r="E622" s="209"/>
      <c r="F622" s="237"/>
      <c r="G622" s="209"/>
      <c r="H622" s="209"/>
      <c r="I622" s="209"/>
      <c r="J622" s="238" t="s">
        <v>2731</v>
      </c>
      <c r="K622" s="209"/>
      <c r="L622" s="209"/>
      <c r="M622" s="209"/>
      <c r="N622" s="210" t="s">
        <v>2732</v>
      </c>
      <c r="O622" s="232"/>
    </row>
    <row r="623" spans="1:15" ht="15" customHeight="1" x14ac:dyDescent="0.2">
      <c r="A623" s="179" t="s">
        <v>3764</v>
      </c>
      <c r="B623" s="211">
        <v>9</v>
      </c>
      <c r="C623" s="211" t="s">
        <v>2256</v>
      </c>
      <c r="D623" s="212"/>
      <c r="E623" s="212"/>
      <c r="F623" s="240"/>
      <c r="G623" s="179"/>
      <c r="H623" s="179"/>
      <c r="I623" s="239"/>
      <c r="J623" s="239"/>
      <c r="K623" s="179" t="s">
        <v>2734</v>
      </c>
      <c r="L623" s="212"/>
      <c r="M623" s="212"/>
      <c r="N623" s="213"/>
      <c r="O623" s="234"/>
    </row>
    <row r="624" spans="1:15" ht="15" customHeight="1" x14ac:dyDescent="0.2">
      <c r="A624" s="179" t="s">
        <v>3765</v>
      </c>
      <c r="B624" s="211">
        <v>9</v>
      </c>
      <c r="C624" s="211" t="s">
        <v>2256</v>
      </c>
      <c r="D624" s="212"/>
      <c r="E624" s="212"/>
      <c r="F624" s="240"/>
      <c r="G624" s="179"/>
      <c r="H624" s="179"/>
      <c r="I624" s="239"/>
      <c r="J624" s="239"/>
      <c r="K624" s="179" t="s">
        <v>2736</v>
      </c>
      <c r="L624" s="212"/>
      <c r="M624" s="212"/>
      <c r="N624" s="213"/>
      <c r="O624" s="234"/>
    </row>
    <row r="625" spans="1:15" ht="15" customHeight="1" x14ac:dyDescent="0.2">
      <c r="A625" s="179" t="s">
        <v>3766</v>
      </c>
      <c r="B625" s="211">
        <v>9</v>
      </c>
      <c r="C625" s="211" t="s">
        <v>2256</v>
      </c>
      <c r="D625" s="212"/>
      <c r="E625" s="212"/>
      <c r="F625" s="240"/>
      <c r="G625" s="179"/>
      <c r="H625" s="179"/>
      <c r="I625" s="239"/>
      <c r="J625" s="239"/>
      <c r="K625" s="179" t="s">
        <v>2738</v>
      </c>
      <c r="L625" s="212"/>
      <c r="M625" s="212"/>
      <c r="N625" s="213"/>
      <c r="O625" s="234"/>
    </row>
    <row r="626" spans="1:15" ht="15" customHeight="1" x14ac:dyDescent="0.2">
      <c r="A626" s="179" t="s">
        <v>3767</v>
      </c>
      <c r="B626" s="211">
        <v>9</v>
      </c>
      <c r="C626" s="211" t="s">
        <v>2256</v>
      </c>
      <c r="D626" s="212"/>
      <c r="E626" s="212"/>
      <c r="F626" s="240"/>
      <c r="G626" s="179"/>
      <c r="H626" s="179"/>
      <c r="I626" s="239"/>
      <c r="J626" s="239"/>
      <c r="K626" s="179" t="s">
        <v>2740</v>
      </c>
      <c r="L626" s="212"/>
      <c r="M626" s="212"/>
      <c r="N626" s="213"/>
      <c r="O626" s="234"/>
    </row>
    <row r="627" spans="1:15" ht="15" customHeight="1" x14ac:dyDescent="0.2">
      <c r="A627" s="179" t="s">
        <v>3768</v>
      </c>
      <c r="B627" s="211">
        <v>9</v>
      </c>
      <c r="C627" s="211" t="s">
        <v>2256</v>
      </c>
      <c r="D627" s="212"/>
      <c r="E627" s="212"/>
      <c r="F627" s="240"/>
      <c r="G627" s="179"/>
      <c r="H627" s="179"/>
      <c r="I627" s="239"/>
      <c r="J627" s="239"/>
      <c r="K627" s="179" t="s">
        <v>2742</v>
      </c>
      <c r="L627" s="212"/>
      <c r="M627" s="212"/>
      <c r="N627" s="213"/>
      <c r="O627" s="234"/>
    </row>
    <row r="628" spans="1:15" s="185" customFormat="1" ht="15" customHeight="1" x14ac:dyDescent="0.2">
      <c r="A628" s="179" t="s">
        <v>3769</v>
      </c>
      <c r="B628" s="211">
        <v>9</v>
      </c>
      <c r="C628" s="211" t="s">
        <v>2256</v>
      </c>
      <c r="D628" s="212"/>
      <c r="E628" s="212"/>
      <c r="F628" s="240"/>
      <c r="G628" s="179"/>
      <c r="H628" s="179"/>
      <c r="I628" s="239"/>
      <c r="J628" s="239"/>
      <c r="K628" s="179" t="s">
        <v>2744</v>
      </c>
      <c r="L628" s="212"/>
      <c r="M628" s="212"/>
      <c r="N628" s="213"/>
      <c r="O628" s="234"/>
    </row>
    <row r="629" spans="1:15" ht="15" customHeight="1" x14ac:dyDescent="0.2">
      <c r="A629" s="179" t="s">
        <v>3770</v>
      </c>
      <c r="B629" s="211">
        <v>9</v>
      </c>
      <c r="C629" s="211" t="s">
        <v>2256</v>
      </c>
      <c r="D629" s="212"/>
      <c r="E629" s="212"/>
      <c r="F629" s="240"/>
      <c r="G629" s="179"/>
      <c r="H629" s="179"/>
      <c r="I629" s="239"/>
      <c r="J629" s="239"/>
      <c r="K629" s="179" t="s">
        <v>2746</v>
      </c>
      <c r="L629" s="212"/>
      <c r="M629" s="212"/>
      <c r="N629" s="213"/>
      <c r="O629" s="234"/>
    </row>
    <row r="630" spans="1:15" s="185" customFormat="1" ht="15" customHeight="1" x14ac:dyDescent="0.2">
      <c r="A630" s="185" t="s">
        <v>3771</v>
      </c>
      <c r="B630" s="208">
        <v>8</v>
      </c>
      <c r="C630" s="208" t="s">
        <v>2236</v>
      </c>
      <c r="D630" s="209"/>
      <c r="E630" s="209"/>
      <c r="F630" s="237"/>
      <c r="G630" s="209"/>
      <c r="H630" s="209"/>
      <c r="I630" s="209"/>
      <c r="J630" s="238" t="s">
        <v>2759</v>
      </c>
      <c r="K630" s="209"/>
      <c r="L630" s="209"/>
      <c r="M630" s="209"/>
      <c r="N630" s="210" t="s">
        <v>2760</v>
      </c>
      <c r="O630" s="232"/>
    </row>
    <row r="631" spans="1:15" ht="15" customHeight="1" x14ac:dyDescent="0.2">
      <c r="A631" s="179" t="s">
        <v>3772</v>
      </c>
      <c r="B631" s="211">
        <v>9</v>
      </c>
      <c r="C631" s="211" t="s">
        <v>2256</v>
      </c>
      <c r="D631" s="212"/>
      <c r="E631" s="212"/>
      <c r="F631" s="240"/>
      <c r="G631" s="179"/>
      <c r="H631" s="179"/>
      <c r="I631" s="239"/>
      <c r="J631" s="239"/>
      <c r="K631" s="179" t="s">
        <v>2762</v>
      </c>
      <c r="L631" s="212"/>
      <c r="M631" s="212"/>
      <c r="N631" s="213"/>
      <c r="O631" s="234"/>
    </row>
    <row r="632" spans="1:15" ht="15" customHeight="1" x14ac:dyDescent="0.2">
      <c r="A632" s="179" t="s">
        <v>3773</v>
      </c>
      <c r="B632" s="211">
        <v>9</v>
      </c>
      <c r="C632" s="211" t="s">
        <v>2256</v>
      </c>
      <c r="D632" s="212"/>
      <c r="E632" s="212"/>
      <c r="F632" s="240"/>
      <c r="G632" s="179"/>
      <c r="H632" s="179"/>
      <c r="I632" s="239"/>
      <c r="J632" s="239"/>
      <c r="K632" s="179" t="s">
        <v>2764</v>
      </c>
      <c r="L632" s="212"/>
      <c r="M632" s="212"/>
      <c r="N632" s="213"/>
      <c r="O632" s="234"/>
    </row>
    <row r="633" spans="1:15" ht="15" customHeight="1" x14ac:dyDescent="0.2">
      <c r="A633" s="179" t="s">
        <v>3774</v>
      </c>
      <c r="B633" s="211">
        <v>9</v>
      </c>
      <c r="C633" s="211" t="s">
        <v>2256</v>
      </c>
      <c r="D633" s="212"/>
      <c r="E633" s="212"/>
      <c r="F633" s="240"/>
      <c r="G633" s="179"/>
      <c r="H633" s="179"/>
      <c r="I633" s="239"/>
      <c r="J633" s="239"/>
      <c r="K633" s="179" t="s">
        <v>2766</v>
      </c>
      <c r="L633" s="212"/>
      <c r="M633" s="212"/>
      <c r="N633" s="213"/>
      <c r="O633" s="234"/>
    </row>
    <row r="634" spans="1:15" ht="15" customHeight="1" x14ac:dyDescent="0.2">
      <c r="A634" s="179" t="s">
        <v>3775</v>
      </c>
      <c r="B634" s="211">
        <v>9</v>
      </c>
      <c r="C634" s="211" t="s">
        <v>2256</v>
      </c>
      <c r="D634" s="212"/>
      <c r="E634" s="212"/>
      <c r="F634" s="240"/>
      <c r="G634" s="179"/>
      <c r="H634" s="179"/>
      <c r="I634" s="239"/>
      <c r="J634" s="239"/>
      <c r="K634" s="179" t="s">
        <v>2768</v>
      </c>
      <c r="L634" s="212"/>
      <c r="M634" s="212"/>
      <c r="N634" s="213"/>
      <c r="O634" s="234"/>
    </row>
    <row r="635" spans="1:15" ht="15" customHeight="1" x14ac:dyDescent="0.2">
      <c r="A635" s="179" t="s">
        <v>3776</v>
      </c>
      <c r="B635" s="211">
        <v>9</v>
      </c>
      <c r="C635" s="211" t="s">
        <v>2256</v>
      </c>
      <c r="D635" s="212"/>
      <c r="E635" s="212"/>
      <c r="F635" s="240"/>
      <c r="G635" s="179"/>
      <c r="H635" s="179"/>
      <c r="I635" s="239"/>
      <c r="J635" s="239"/>
      <c r="K635" s="179" t="s">
        <v>2770</v>
      </c>
      <c r="L635" s="212"/>
      <c r="M635" s="212"/>
      <c r="N635" s="213"/>
      <c r="O635" s="234"/>
    </row>
    <row r="636" spans="1:15" ht="15" customHeight="1" x14ac:dyDescent="0.2">
      <c r="A636" s="179" t="s">
        <v>3777</v>
      </c>
      <c r="B636" s="211">
        <v>9</v>
      </c>
      <c r="C636" s="211" t="s">
        <v>2256</v>
      </c>
      <c r="D636" s="212"/>
      <c r="E636" s="212"/>
      <c r="F636" s="240"/>
      <c r="G636" s="179"/>
      <c r="H636" s="179"/>
      <c r="I636" s="239"/>
      <c r="J636" s="239"/>
      <c r="K636" s="179" t="s">
        <v>2772</v>
      </c>
      <c r="L636" s="212"/>
      <c r="M636" s="212"/>
      <c r="N636" s="213"/>
      <c r="O636" s="234"/>
    </row>
    <row r="637" spans="1:15" s="185" customFormat="1" ht="15" customHeight="1" x14ac:dyDescent="0.2">
      <c r="A637" s="185" t="s">
        <v>3778</v>
      </c>
      <c r="B637" s="208">
        <v>9</v>
      </c>
      <c r="C637" s="208" t="s">
        <v>2236</v>
      </c>
      <c r="D637" s="209"/>
      <c r="E637" s="209"/>
      <c r="F637" s="237"/>
      <c r="I637" s="238"/>
      <c r="J637" s="238"/>
      <c r="K637" s="185" t="s">
        <v>2774</v>
      </c>
      <c r="L637" s="209"/>
      <c r="M637" s="209"/>
      <c r="N637" s="210"/>
      <c r="O637" s="232"/>
    </row>
    <row r="638" spans="1:15" ht="15" customHeight="1" x14ac:dyDescent="0.2">
      <c r="A638" s="179" t="s">
        <v>3779</v>
      </c>
      <c r="B638" s="211">
        <v>10</v>
      </c>
      <c r="C638" s="211" t="s">
        <v>2256</v>
      </c>
      <c r="D638" s="212"/>
      <c r="E638" s="212"/>
      <c r="F638" s="240"/>
      <c r="G638" s="179"/>
      <c r="H638" s="179"/>
      <c r="I638" s="239"/>
      <c r="J638" s="239"/>
      <c r="K638" s="179"/>
      <c r="L638" s="212"/>
      <c r="M638" s="179" t="s">
        <v>2776</v>
      </c>
      <c r="N638" s="213"/>
      <c r="O638" s="234"/>
    </row>
    <row r="639" spans="1:15" ht="15" customHeight="1" x14ac:dyDescent="0.2">
      <c r="A639" s="179" t="s">
        <v>3780</v>
      </c>
      <c r="B639" s="211">
        <v>10</v>
      </c>
      <c r="C639" s="211" t="s">
        <v>2256</v>
      </c>
      <c r="D639" s="212"/>
      <c r="E639" s="212"/>
      <c r="F639" s="240"/>
      <c r="G639" s="179"/>
      <c r="H639" s="179"/>
      <c r="I639" s="239"/>
      <c r="J639" s="239"/>
      <c r="K639" s="179"/>
      <c r="L639" s="212"/>
      <c r="M639" s="179" t="s">
        <v>2778</v>
      </c>
      <c r="N639" s="213"/>
      <c r="O639" s="234"/>
    </row>
    <row r="640" spans="1:15" s="185" customFormat="1" ht="15" customHeight="1" x14ac:dyDescent="0.2">
      <c r="A640" s="179" t="s">
        <v>3781</v>
      </c>
      <c r="B640" s="211">
        <v>10</v>
      </c>
      <c r="C640" s="211" t="s">
        <v>2256</v>
      </c>
      <c r="D640" s="212"/>
      <c r="E640" s="212"/>
      <c r="F640" s="240"/>
      <c r="G640" s="179"/>
      <c r="H640" s="179"/>
      <c r="I640" s="239"/>
      <c r="J640" s="239"/>
      <c r="K640" s="179"/>
      <c r="L640" s="212"/>
      <c r="M640" s="179" t="s">
        <v>2780</v>
      </c>
      <c r="N640" s="213"/>
      <c r="O640" s="234"/>
    </row>
    <row r="641" spans="1:15" ht="15" customHeight="1" x14ac:dyDescent="0.2">
      <c r="A641" s="179" t="s">
        <v>3782</v>
      </c>
      <c r="B641" s="211">
        <v>10</v>
      </c>
      <c r="C641" s="211" t="s">
        <v>2256</v>
      </c>
      <c r="D641" s="212"/>
      <c r="E641" s="212"/>
      <c r="F641" s="240"/>
      <c r="G641" s="179"/>
      <c r="H641" s="179"/>
      <c r="I641" s="239"/>
      <c r="J641" s="239"/>
      <c r="K641" s="179"/>
      <c r="L641" s="212"/>
      <c r="M641" s="179" t="s">
        <v>2782</v>
      </c>
      <c r="N641" s="213"/>
      <c r="O641" s="234"/>
    </row>
    <row r="642" spans="1:15" s="185" customFormat="1" ht="15" customHeight="1" x14ac:dyDescent="0.2">
      <c r="A642" s="185" t="s">
        <v>3783</v>
      </c>
      <c r="B642" s="208">
        <v>7</v>
      </c>
      <c r="C642" s="208" t="s">
        <v>2236</v>
      </c>
      <c r="D642" s="209"/>
      <c r="E642" s="209"/>
      <c r="F642" s="209"/>
      <c r="G642" s="209"/>
      <c r="H642" s="241"/>
      <c r="I642" s="185" t="s">
        <v>2784</v>
      </c>
      <c r="J642" s="209"/>
      <c r="K642" s="209"/>
      <c r="L642" s="209"/>
      <c r="M642" s="209"/>
      <c r="N642" s="210" t="s">
        <v>2785</v>
      </c>
      <c r="O642" s="232"/>
    </row>
    <row r="643" spans="1:15" s="185" customFormat="1" ht="15" customHeight="1" x14ac:dyDescent="0.2">
      <c r="A643" s="185" t="s">
        <v>3784</v>
      </c>
      <c r="B643" s="208">
        <v>8</v>
      </c>
      <c r="C643" s="208" t="s">
        <v>2236</v>
      </c>
      <c r="D643" s="209"/>
      <c r="E643" s="209"/>
      <c r="F643" s="209"/>
      <c r="G643" s="209"/>
      <c r="H643" s="241"/>
      <c r="J643" s="185" t="s">
        <v>2787</v>
      </c>
      <c r="K643" s="209"/>
      <c r="L643" s="209"/>
      <c r="M643" s="209"/>
      <c r="N643" s="210"/>
      <c r="O643" s="232"/>
    </row>
    <row r="644" spans="1:15" s="185" customFormat="1" ht="15" customHeight="1" x14ac:dyDescent="0.2">
      <c r="A644" s="185" t="s">
        <v>3785</v>
      </c>
      <c r="B644" s="208">
        <v>9</v>
      </c>
      <c r="C644" s="208" t="s">
        <v>2236</v>
      </c>
      <c r="D644" s="209"/>
      <c r="E644" s="209"/>
      <c r="F644" s="209"/>
      <c r="G644" s="209"/>
      <c r="H644" s="241"/>
      <c r="K644" s="209" t="s">
        <v>2789</v>
      </c>
      <c r="L644" s="209"/>
      <c r="M644" s="209"/>
      <c r="N644" s="210" t="s">
        <v>2790</v>
      </c>
      <c r="O644" s="232"/>
    </row>
    <row r="645" spans="1:15" ht="15" customHeight="1" x14ac:dyDescent="0.2">
      <c r="A645" s="179" t="s">
        <v>3786</v>
      </c>
      <c r="B645" s="211">
        <v>10</v>
      </c>
      <c r="C645" s="211" t="s">
        <v>2256</v>
      </c>
      <c r="D645" s="212"/>
      <c r="E645" s="212"/>
      <c r="F645" s="212"/>
      <c r="G645" s="212"/>
      <c r="H645" s="242"/>
      <c r="I645" s="179"/>
      <c r="J645" s="179"/>
      <c r="K645" s="212"/>
      <c r="L645" s="179" t="s">
        <v>2792</v>
      </c>
      <c r="M645" s="212"/>
      <c r="N645" s="213"/>
      <c r="O645" s="234"/>
    </row>
    <row r="646" spans="1:15" ht="15" customHeight="1" x14ac:dyDescent="0.2">
      <c r="A646" s="179" t="s">
        <v>3787</v>
      </c>
      <c r="B646" s="211">
        <v>10</v>
      </c>
      <c r="C646" s="211" t="s">
        <v>2256</v>
      </c>
      <c r="D646" s="212"/>
      <c r="E646" s="212"/>
      <c r="F646" s="212"/>
      <c r="G646" s="212"/>
      <c r="H646" s="242"/>
      <c r="I646" s="179"/>
      <c r="J646" s="179"/>
      <c r="K646" s="212"/>
      <c r="L646" s="179" t="s">
        <v>2794</v>
      </c>
      <c r="M646" s="212"/>
      <c r="N646" s="213"/>
      <c r="O646" s="234"/>
    </row>
    <row r="647" spans="1:15" ht="15" customHeight="1" x14ac:dyDescent="0.2">
      <c r="A647" s="179" t="s">
        <v>3788</v>
      </c>
      <c r="B647" s="211">
        <v>10</v>
      </c>
      <c r="C647" s="211" t="s">
        <v>2256</v>
      </c>
      <c r="D647" s="212"/>
      <c r="E647" s="212"/>
      <c r="F647" s="212"/>
      <c r="G647" s="212"/>
      <c r="H647" s="242"/>
      <c r="I647" s="179"/>
      <c r="J647" s="179"/>
      <c r="K647" s="212"/>
      <c r="L647" s="179" t="s">
        <v>2796</v>
      </c>
      <c r="M647" s="212"/>
      <c r="N647" s="213"/>
      <c r="O647" s="234"/>
    </row>
    <row r="648" spans="1:15" ht="15" customHeight="1" x14ac:dyDescent="0.2">
      <c r="A648" s="179" t="s">
        <v>3789</v>
      </c>
      <c r="B648" s="211">
        <v>10</v>
      </c>
      <c r="C648" s="211" t="s">
        <v>2256</v>
      </c>
      <c r="D648" s="212"/>
      <c r="E648" s="212"/>
      <c r="F648" s="212"/>
      <c r="G648" s="212"/>
      <c r="H648" s="242"/>
      <c r="I648" s="179"/>
      <c r="J648" s="179"/>
      <c r="K648" s="212"/>
      <c r="L648" s="179" t="s">
        <v>2798</v>
      </c>
      <c r="M648" s="212"/>
      <c r="N648" s="213"/>
      <c r="O648" s="234"/>
    </row>
    <row r="649" spans="1:15" ht="15" customHeight="1" x14ac:dyDescent="0.2">
      <c r="A649" s="179" t="s">
        <v>3790</v>
      </c>
      <c r="B649" s="211">
        <v>10</v>
      </c>
      <c r="C649" s="211" t="s">
        <v>2256</v>
      </c>
      <c r="D649" s="212"/>
      <c r="E649" s="212"/>
      <c r="F649" s="212"/>
      <c r="G649" s="212"/>
      <c r="H649" s="242"/>
      <c r="I649" s="179"/>
      <c r="J649" s="179"/>
      <c r="K649" s="212"/>
      <c r="L649" s="179" t="s">
        <v>2800</v>
      </c>
      <c r="M649" s="212"/>
      <c r="N649" s="213"/>
      <c r="O649" s="234"/>
    </row>
    <row r="650" spans="1:15" ht="15" customHeight="1" x14ac:dyDescent="0.2">
      <c r="A650" s="179" t="s">
        <v>3791</v>
      </c>
      <c r="B650" s="211">
        <v>10</v>
      </c>
      <c r="C650" s="211" t="s">
        <v>2256</v>
      </c>
      <c r="D650" s="212"/>
      <c r="E650" s="212"/>
      <c r="F650" s="212"/>
      <c r="G650" s="212"/>
      <c r="H650" s="242"/>
      <c r="I650" s="179"/>
      <c r="J650" s="179"/>
      <c r="K650" s="212"/>
      <c r="L650" s="179" t="s">
        <v>2802</v>
      </c>
      <c r="M650" s="212"/>
      <c r="N650" s="213"/>
      <c r="O650" s="234"/>
    </row>
    <row r="651" spans="1:15" ht="15" customHeight="1" x14ac:dyDescent="0.2">
      <c r="A651" s="179" t="s">
        <v>3792</v>
      </c>
      <c r="B651" s="211">
        <v>9</v>
      </c>
      <c r="C651" s="211" t="s">
        <v>2256</v>
      </c>
      <c r="D651" s="212"/>
      <c r="E651" s="212"/>
      <c r="F651" s="212"/>
      <c r="G651" s="212"/>
      <c r="H651" s="242"/>
      <c r="I651" s="212"/>
      <c r="J651" s="212"/>
      <c r="K651" s="212" t="s">
        <v>2804</v>
      </c>
      <c r="L651" s="212"/>
      <c r="M651" s="212"/>
      <c r="N651" s="213" t="s">
        <v>2805</v>
      </c>
      <c r="O651" s="234"/>
    </row>
    <row r="652" spans="1:15" s="185" customFormat="1" ht="15" customHeight="1" x14ac:dyDescent="0.2">
      <c r="A652" s="179" t="s">
        <v>3793</v>
      </c>
      <c r="B652" s="211">
        <v>9</v>
      </c>
      <c r="C652" s="211" t="s">
        <v>2256</v>
      </c>
      <c r="D652" s="212"/>
      <c r="E652" s="212"/>
      <c r="F652" s="212"/>
      <c r="G652" s="212"/>
      <c r="H652" s="242"/>
      <c r="I652" s="212"/>
      <c r="J652" s="212"/>
      <c r="K652" s="212" t="s">
        <v>2807</v>
      </c>
      <c r="L652" s="212"/>
      <c r="M652" s="212"/>
      <c r="N652" s="213" t="s">
        <v>2808</v>
      </c>
      <c r="O652" s="234"/>
    </row>
    <row r="653" spans="1:15" s="185" customFormat="1" ht="15" customHeight="1" x14ac:dyDescent="0.2">
      <c r="A653" s="179" t="s">
        <v>3794</v>
      </c>
      <c r="B653" s="211">
        <v>9</v>
      </c>
      <c r="C653" s="211" t="s">
        <v>2256</v>
      </c>
      <c r="D653" s="212"/>
      <c r="E653" s="212"/>
      <c r="F653" s="212"/>
      <c r="G653" s="212"/>
      <c r="H653" s="242"/>
      <c r="I653" s="212"/>
      <c r="J653" s="212"/>
      <c r="K653" s="212" t="s">
        <v>2810</v>
      </c>
      <c r="L653" s="212"/>
      <c r="M653" s="212"/>
      <c r="N653" s="213" t="s">
        <v>2811</v>
      </c>
      <c r="O653" s="234"/>
    </row>
    <row r="654" spans="1:15" s="185" customFormat="1" ht="15" customHeight="1" x14ac:dyDescent="0.2">
      <c r="A654" s="185" t="s">
        <v>3795</v>
      </c>
      <c r="B654" s="208">
        <v>7</v>
      </c>
      <c r="C654" s="208" t="s">
        <v>2236</v>
      </c>
      <c r="D654" s="209"/>
      <c r="E654" s="209"/>
      <c r="F654" s="209"/>
      <c r="G654" s="209"/>
      <c r="H654" s="243"/>
      <c r="I654" s="244" t="s">
        <v>2813</v>
      </c>
      <c r="J654" s="245"/>
      <c r="K654" s="246"/>
      <c r="L654" s="209"/>
      <c r="M654" s="209"/>
      <c r="N654" s="210" t="s">
        <v>2814</v>
      </c>
      <c r="O654" s="232"/>
    </row>
    <row r="655" spans="1:15" s="185" customFormat="1" ht="15" customHeight="1" x14ac:dyDescent="0.2">
      <c r="A655" s="185" t="s">
        <v>3796</v>
      </c>
      <c r="B655" s="208">
        <v>8</v>
      </c>
      <c r="C655" s="208" t="s">
        <v>2236</v>
      </c>
      <c r="D655" s="209"/>
      <c r="E655" s="209"/>
      <c r="F655" s="209"/>
      <c r="G655" s="209"/>
      <c r="H655" s="241"/>
      <c r="I655" s="241"/>
      <c r="J655" s="247" t="s">
        <v>2816</v>
      </c>
      <c r="K655" s="247"/>
      <c r="L655" s="209"/>
      <c r="M655" s="209"/>
      <c r="N655" s="210" t="s">
        <v>2817</v>
      </c>
      <c r="O655" s="232"/>
    </row>
    <row r="656" spans="1:15" s="185" customFormat="1" ht="15" customHeight="1" x14ac:dyDescent="0.2">
      <c r="A656" s="185" t="s">
        <v>3797</v>
      </c>
      <c r="B656" s="208">
        <v>9</v>
      </c>
      <c r="C656" s="208" t="s">
        <v>2236</v>
      </c>
      <c r="D656" s="209"/>
      <c r="E656" s="209"/>
      <c r="F656" s="209"/>
      <c r="G656" s="209"/>
      <c r="H656" s="241"/>
      <c r="I656" s="241"/>
      <c r="J656" s="241"/>
      <c r="K656" s="247" t="s">
        <v>2819</v>
      </c>
      <c r="L656" s="209"/>
      <c r="M656" s="209"/>
      <c r="N656" s="210" t="s">
        <v>2820</v>
      </c>
      <c r="O656" s="232"/>
    </row>
    <row r="657" spans="1:15" ht="15" customHeight="1" x14ac:dyDescent="0.2">
      <c r="A657" s="179" t="s">
        <v>3798</v>
      </c>
      <c r="B657" s="211">
        <v>10</v>
      </c>
      <c r="C657" s="211" t="s">
        <v>2256</v>
      </c>
      <c r="D657" s="212"/>
      <c r="E657" s="212"/>
      <c r="F657" s="212"/>
      <c r="G657" s="212"/>
      <c r="H657" s="242"/>
      <c r="I657" s="242"/>
      <c r="J657" s="242"/>
      <c r="K657" s="248"/>
      <c r="L657" s="248" t="s">
        <v>2822</v>
      </c>
      <c r="M657" s="212"/>
      <c r="N657" s="213" t="s">
        <v>2823</v>
      </c>
      <c r="O657" s="234"/>
    </row>
    <row r="658" spans="1:15" ht="15" customHeight="1" x14ac:dyDescent="0.2">
      <c r="A658" s="179" t="s">
        <v>3799</v>
      </c>
      <c r="B658" s="211">
        <v>10</v>
      </c>
      <c r="C658" s="211" t="s">
        <v>2256</v>
      </c>
      <c r="D658" s="212"/>
      <c r="E658" s="212"/>
      <c r="F658" s="212"/>
      <c r="G658" s="212"/>
      <c r="H658" s="242"/>
      <c r="I658" s="242"/>
      <c r="J658" s="242"/>
      <c r="K658" s="248"/>
      <c r="L658" s="248" t="s">
        <v>2825</v>
      </c>
      <c r="M658" s="212"/>
      <c r="N658" s="213" t="s">
        <v>2826</v>
      </c>
      <c r="O658" s="234"/>
    </row>
    <row r="659" spans="1:15" ht="15" customHeight="1" x14ac:dyDescent="0.2">
      <c r="A659" s="179" t="s">
        <v>3800</v>
      </c>
      <c r="B659" s="211">
        <v>10</v>
      </c>
      <c r="C659" s="211" t="s">
        <v>2256</v>
      </c>
      <c r="D659" s="212"/>
      <c r="E659" s="212"/>
      <c r="F659" s="212"/>
      <c r="G659" s="212"/>
      <c r="H659" s="242"/>
      <c r="I659" s="242"/>
      <c r="J659" s="242"/>
      <c r="K659" s="248"/>
      <c r="L659" s="248" t="s">
        <v>2828</v>
      </c>
      <c r="M659" s="212"/>
      <c r="N659" s="213" t="s">
        <v>2829</v>
      </c>
      <c r="O659" s="234"/>
    </row>
    <row r="660" spans="1:15" ht="15" customHeight="1" x14ac:dyDescent="0.2">
      <c r="A660" s="179" t="s">
        <v>3801</v>
      </c>
      <c r="B660" s="211">
        <v>10</v>
      </c>
      <c r="C660" s="211" t="s">
        <v>2256</v>
      </c>
      <c r="D660" s="212"/>
      <c r="E660" s="212"/>
      <c r="F660" s="212"/>
      <c r="G660" s="212"/>
      <c r="H660" s="242"/>
      <c r="I660" s="242"/>
      <c r="J660" s="242"/>
      <c r="K660" s="248"/>
      <c r="L660" s="248" t="s">
        <v>2831</v>
      </c>
      <c r="M660" s="212"/>
      <c r="N660" s="213" t="s">
        <v>2832</v>
      </c>
      <c r="O660" s="234"/>
    </row>
    <row r="661" spans="1:15" ht="15" customHeight="1" x14ac:dyDescent="0.2">
      <c r="A661" s="179" t="s">
        <v>3802</v>
      </c>
      <c r="B661" s="211">
        <v>10</v>
      </c>
      <c r="C661" s="211" t="s">
        <v>2256</v>
      </c>
      <c r="D661" s="212"/>
      <c r="E661" s="212"/>
      <c r="F661" s="212"/>
      <c r="G661" s="212"/>
      <c r="H661" s="242"/>
      <c r="I661" s="242"/>
      <c r="J661" s="242"/>
      <c r="K661" s="248"/>
      <c r="L661" s="248" t="s">
        <v>2834</v>
      </c>
      <c r="M661" s="212"/>
      <c r="N661" s="213" t="s">
        <v>2835</v>
      </c>
      <c r="O661" s="234"/>
    </row>
    <row r="662" spans="1:15" ht="15" customHeight="1" x14ac:dyDescent="0.2">
      <c r="A662" s="179" t="s">
        <v>3803</v>
      </c>
      <c r="B662" s="211">
        <v>10</v>
      </c>
      <c r="C662" s="211" t="s">
        <v>2256</v>
      </c>
      <c r="D662" s="212"/>
      <c r="E662" s="212"/>
      <c r="F662" s="212"/>
      <c r="G662" s="212"/>
      <c r="H662" s="242"/>
      <c r="I662" s="242"/>
      <c r="J662" s="242"/>
      <c r="K662" s="248"/>
      <c r="L662" s="248" t="s">
        <v>2837</v>
      </c>
      <c r="M662" s="212"/>
      <c r="N662" s="213" t="s">
        <v>2838</v>
      </c>
      <c r="O662" s="234"/>
    </row>
    <row r="663" spans="1:15" ht="15" customHeight="1" x14ac:dyDescent="0.2">
      <c r="A663" s="179" t="s">
        <v>3804</v>
      </c>
      <c r="B663" s="211">
        <v>10</v>
      </c>
      <c r="C663" s="211" t="s">
        <v>2256</v>
      </c>
      <c r="D663" s="212"/>
      <c r="E663" s="212"/>
      <c r="F663" s="212"/>
      <c r="G663" s="212"/>
      <c r="H663" s="242"/>
      <c r="I663" s="242"/>
      <c r="J663" s="242"/>
      <c r="K663" s="248"/>
      <c r="L663" s="248" t="s">
        <v>2840</v>
      </c>
      <c r="M663" s="212"/>
      <c r="N663" s="213" t="s">
        <v>2841</v>
      </c>
      <c r="O663" s="234"/>
    </row>
    <row r="664" spans="1:15" ht="15" customHeight="1" x14ac:dyDescent="0.2">
      <c r="A664" s="179" t="s">
        <v>3805</v>
      </c>
      <c r="B664" s="211">
        <v>10</v>
      </c>
      <c r="C664" s="211" t="s">
        <v>2256</v>
      </c>
      <c r="D664" s="212"/>
      <c r="E664" s="212"/>
      <c r="F664" s="212"/>
      <c r="G664" s="212"/>
      <c r="H664" s="242"/>
      <c r="I664" s="242"/>
      <c r="J664" s="242"/>
      <c r="K664" s="248"/>
      <c r="L664" s="248" t="s">
        <v>2843</v>
      </c>
      <c r="M664" s="212"/>
      <c r="N664" s="213" t="s">
        <v>2844</v>
      </c>
      <c r="O664" s="234"/>
    </row>
    <row r="665" spans="1:15" s="185" customFormat="1" ht="15" customHeight="1" x14ac:dyDescent="0.2">
      <c r="A665" s="185" t="s">
        <v>3806</v>
      </c>
      <c r="B665" s="208">
        <v>9</v>
      </c>
      <c r="C665" s="208" t="s">
        <v>2236</v>
      </c>
      <c r="D665" s="209"/>
      <c r="E665" s="209"/>
      <c r="F665" s="209"/>
      <c r="G665" s="209"/>
      <c r="H665" s="241"/>
      <c r="I665" s="241"/>
      <c r="J665" s="241"/>
      <c r="K665" s="247" t="s">
        <v>2846</v>
      </c>
      <c r="L665" s="247"/>
      <c r="M665" s="209"/>
      <c r="N665" s="210" t="s">
        <v>2847</v>
      </c>
      <c r="O665" s="232"/>
    </row>
    <row r="666" spans="1:15" ht="15" customHeight="1" x14ac:dyDescent="0.2">
      <c r="A666" s="179" t="s">
        <v>3807</v>
      </c>
      <c r="B666" s="211">
        <v>10</v>
      </c>
      <c r="C666" s="211" t="s">
        <v>2256</v>
      </c>
      <c r="D666" s="212"/>
      <c r="E666" s="212"/>
      <c r="F666" s="212"/>
      <c r="G666" s="212"/>
      <c r="H666" s="242"/>
      <c r="I666" s="242"/>
      <c r="J666" s="242"/>
      <c r="K666" s="248"/>
      <c r="L666" s="248" t="s">
        <v>2849</v>
      </c>
      <c r="M666" s="212"/>
      <c r="N666" s="213" t="s">
        <v>2850</v>
      </c>
      <c r="O666" s="234"/>
    </row>
    <row r="667" spans="1:15" ht="15" customHeight="1" x14ac:dyDescent="0.2">
      <c r="A667" s="179" t="s">
        <v>3808</v>
      </c>
      <c r="B667" s="211">
        <v>10</v>
      </c>
      <c r="C667" s="211" t="s">
        <v>2256</v>
      </c>
      <c r="D667" s="212"/>
      <c r="E667" s="212"/>
      <c r="F667" s="212"/>
      <c r="G667" s="212"/>
      <c r="H667" s="242"/>
      <c r="I667" s="242"/>
      <c r="J667" s="242"/>
      <c r="K667" s="248"/>
      <c r="L667" s="248" t="s">
        <v>2852</v>
      </c>
      <c r="M667" s="212"/>
      <c r="N667" s="213" t="s">
        <v>2853</v>
      </c>
      <c r="O667" s="234"/>
    </row>
    <row r="668" spans="1:15" ht="15" customHeight="1" x14ac:dyDescent="0.2">
      <c r="A668" s="179" t="s">
        <v>3809</v>
      </c>
      <c r="B668" s="211">
        <v>10</v>
      </c>
      <c r="C668" s="211" t="s">
        <v>2256</v>
      </c>
      <c r="D668" s="212"/>
      <c r="E668" s="212"/>
      <c r="F668" s="212"/>
      <c r="G668" s="212"/>
      <c r="H668" s="242"/>
      <c r="I668" s="242"/>
      <c r="J668" s="242"/>
      <c r="K668" s="248"/>
      <c r="L668" s="248" t="s">
        <v>2855</v>
      </c>
      <c r="M668" s="212"/>
      <c r="N668" s="213" t="s">
        <v>2856</v>
      </c>
      <c r="O668" s="234"/>
    </row>
    <row r="669" spans="1:15" ht="15" customHeight="1" x14ac:dyDescent="0.2">
      <c r="A669" s="179" t="s">
        <v>3810</v>
      </c>
      <c r="B669" s="211">
        <v>10</v>
      </c>
      <c r="C669" s="211" t="s">
        <v>2256</v>
      </c>
      <c r="D669" s="212"/>
      <c r="E669" s="212"/>
      <c r="F669" s="212"/>
      <c r="G669" s="212"/>
      <c r="H669" s="242"/>
      <c r="I669" s="242"/>
      <c r="J669" s="242"/>
      <c r="K669" s="248"/>
      <c r="L669" s="248" t="s">
        <v>2858</v>
      </c>
      <c r="M669" s="212"/>
      <c r="N669" s="213" t="s">
        <v>2859</v>
      </c>
      <c r="O669" s="234"/>
    </row>
    <row r="670" spans="1:15" s="185" customFormat="1" ht="15" customHeight="1" x14ac:dyDescent="0.2">
      <c r="A670" s="179" t="s">
        <v>3811</v>
      </c>
      <c r="B670" s="211">
        <v>10</v>
      </c>
      <c r="C670" s="211" t="s">
        <v>2256</v>
      </c>
      <c r="D670" s="212"/>
      <c r="E670" s="212"/>
      <c r="F670" s="212"/>
      <c r="G670" s="212"/>
      <c r="H670" s="242"/>
      <c r="I670" s="242"/>
      <c r="J670" s="242"/>
      <c r="K670" s="248"/>
      <c r="L670" s="248" t="s">
        <v>2861</v>
      </c>
      <c r="M670" s="212"/>
      <c r="N670" s="213" t="s">
        <v>2862</v>
      </c>
      <c r="O670" s="234"/>
    </row>
    <row r="671" spans="1:15" ht="15" customHeight="1" x14ac:dyDescent="0.2">
      <c r="A671" s="179" t="s">
        <v>3812</v>
      </c>
      <c r="B671" s="211">
        <v>10</v>
      </c>
      <c r="C671" s="211" t="s">
        <v>2256</v>
      </c>
      <c r="D671" s="212"/>
      <c r="E671" s="212"/>
      <c r="F671" s="212"/>
      <c r="G671" s="212"/>
      <c r="H671" s="242"/>
      <c r="I671" s="242"/>
      <c r="J671" s="242"/>
      <c r="K671" s="248"/>
      <c r="L671" s="248" t="s">
        <v>2864</v>
      </c>
      <c r="M671" s="212"/>
      <c r="N671" s="213" t="s">
        <v>2865</v>
      </c>
      <c r="O671" s="234"/>
    </row>
    <row r="672" spans="1:15" s="185" customFormat="1" ht="15" customHeight="1" x14ac:dyDescent="0.2">
      <c r="A672" s="185" t="s">
        <v>3813</v>
      </c>
      <c r="B672" s="208">
        <v>8</v>
      </c>
      <c r="C672" s="208" t="s">
        <v>2236</v>
      </c>
      <c r="D672" s="209"/>
      <c r="E672" s="209"/>
      <c r="F672" s="209"/>
      <c r="G672" s="209"/>
      <c r="H672" s="241"/>
      <c r="I672" s="241"/>
      <c r="J672" s="247" t="s">
        <v>2867</v>
      </c>
      <c r="K672" s="247"/>
      <c r="L672" s="247"/>
      <c r="M672" s="209"/>
      <c r="N672" s="210" t="s">
        <v>2868</v>
      </c>
      <c r="O672" s="232"/>
    </row>
    <row r="673" spans="1:15" ht="15" customHeight="1" x14ac:dyDescent="0.2">
      <c r="A673" s="179" t="s">
        <v>3814</v>
      </c>
      <c r="B673" s="211">
        <v>9</v>
      </c>
      <c r="C673" s="211" t="s">
        <v>2256</v>
      </c>
      <c r="D673" s="212"/>
      <c r="E673" s="212"/>
      <c r="F673" s="212"/>
      <c r="G673" s="212"/>
      <c r="H673" s="242"/>
      <c r="I673" s="242"/>
      <c r="J673" s="242"/>
      <c r="K673" s="248" t="s">
        <v>2870</v>
      </c>
      <c r="L673" s="248"/>
      <c r="M673" s="212"/>
      <c r="N673" s="213" t="s">
        <v>3815</v>
      </c>
      <c r="O673" s="234"/>
    </row>
    <row r="674" spans="1:15" s="185" customFormat="1" ht="15" customHeight="1" x14ac:dyDescent="0.2">
      <c r="A674" s="185" t="s">
        <v>3816</v>
      </c>
      <c r="B674" s="208">
        <v>9</v>
      </c>
      <c r="C674" s="208" t="s">
        <v>2236</v>
      </c>
      <c r="D674" s="209"/>
      <c r="E674" s="209"/>
      <c r="F674" s="209"/>
      <c r="G674" s="209"/>
      <c r="H674" s="241"/>
      <c r="I674" s="241"/>
      <c r="J674" s="241"/>
      <c r="K674" s="247" t="s">
        <v>2891</v>
      </c>
      <c r="L674" s="247"/>
      <c r="M674" s="209"/>
      <c r="N674" s="210" t="s">
        <v>2892</v>
      </c>
      <c r="O674" s="232"/>
    </row>
    <row r="675" spans="1:15" s="185" customFormat="1" ht="15" customHeight="1" x14ac:dyDescent="0.2">
      <c r="A675" s="185" t="s">
        <v>3817</v>
      </c>
      <c r="B675" s="208">
        <v>10</v>
      </c>
      <c r="C675" s="208" t="s">
        <v>2236</v>
      </c>
      <c r="D675" s="209"/>
      <c r="E675" s="209"/>
      <c r="F675" s="209"/>
      <c r="G675" s="209"/>
      <c r="H675" s="241"/>
      <c r="I675" s="241"/>
      <c r="J675" s="241"/>
      <c r="K675" s="247"/>
      <c r="L675" s="247" t="s">
        <v>2894</v>
      </c>
      <c r="M675" s="209"/>
      <c r="N675" s="210" t="s">
        <v>2895</v>
      </c>
      <c r="O675" s="232"/>
    </row>
    <row r="676" spans="1:15" ht="15" customHeight="1" x14ac:dyDescent="0.2">
      <c r="A676" s="179" t="s">
        <v>3818</v>
      </c>
      <c r="B676" s="211">
        <v>11</v>
      </c>
      <c r="C676" s="211" t="s">
        <v>2256</v>
      </c>
      <c r="D676" s="212"/>
      <c r="E676" s="212"/>
      <c r="F676" s="179"/>
      <c r="G676" s="179"/>
      <c r="H676" s="249"/>
      <c r="I676" s="249"/>
      <c r="J676" s="249"/>
      <c r="K676" s="250"/>
      <c r="L676" s="250"/>
      <c r="M676" s="179" t="s">
        <v>2897</v>
      </c>
      <c r="N676" s="213" t="s">
        <v>2898</v>
      </c>
      <c r="O676" s="234"/>
    </row>
    <row r="677" spans="1:15" ht="15" customHeight="1" x14ac:dyDescent="0.2">
      <c r="A677" s="179" t="s">
        <v>3819</v>
      </c>
      <c r="B677" s="211">
        <v>11</v>
      </c>
      <c r="C677" s="211" t="s">
        <v>2256</v>
      </c>
      <c r="D677" s="212"/>
      <c r="E677" s="212"/>
      <c r="F677" s="179"/>
      <c r="G677" s="179"/>
      <c r="H677" s="249"/>
      <c r="I677" s="249"/>
      <c r="J677" s="249"/>
      <c r="K677" s="250"/>
      <c r="L677" s="250"/>
      <c r="M677" s="179" t="s">
        <v>2900</v>
      </c>
      <c r="N677" s="213" t="s">
        <v>2901</v>
      </c>
      <c r="O677" s="234"/>
    </row>
    <row r="678" spans="1:15" ht="15" customHeight="1" x14ac:dyDescent="0.2">
      <c r="A678" s="179" t="s">
        <v>3820</v>
      </c>
      <c r="B678" s="211">
        <v>10</v>
      </c>
      <c r="C678" s="211" t="s">
        <v>2256</v>
      </c>
      <c r="D678" s="212"/>
      <c r="E678" s="212"/>
      <c r="F678" s="212"/>
      <c r="G678" s="212"/>
      <c r="H678" s="242"/>
      <c r="I678" s="242"/>
      <c r="J678" s="242"/>
      <c r="K678" s="248"/>
      <c r="L678" s="248" t="s">
        <v>2903</v>
      </c>
      <c r="M678" s="212"/>
      <c r="N678" s="213" t="s">
        <v>2904</v>
      </c>
      <c r="O678" s="234"/>
    </row>
    <row r="679" spans="1:15" s="185" customFormat="1" ht="15" customHeight="1" x14ac:dyDescent="0.2">
      <c r="A679" s="179" t="s">
        <v>3821</v>
      </c>
      <c r="B679" s="211">
        <v>9</v>
      </c>
      <c r="C679" s="211" t="s">
        <v>2256</v>
      </c>
      <c r="D679" s="212"/>
      <c r="E679" s="212"/>
      <c r="F679" s="212"/>
      <c r="G679" s="212"/>
      <c r="H679" s="242"/>
      <c r="I679" s="242"/>
      <c r="J679" s="242"/>
      <c r="K679" s="248" t="s">
        <v>2906</v>
      </c>
      <c r="L679" s="248"/>
      <c r="M679" s="212"/>
      <c r="N679" s="213" t="s">
        <v>2907</v>
      </c>
      <c r="O679" s="234"/>
    </row>
    <row r="680" spans="1:15" ht="15" customHeight="1" x14ac:dyDescent="0.2">
      <c r="A680" s="179" t="s">
        <v>3822</v>
      </c>
      <c r="B680" s="211">
        <v>9</v>
      </c>
      <c r="C680" s="211" t="s">
        <v>2256</v>
      </c>
      <c r="D680" s="212"/>
      <c r="E680" s="212"/>
      <c r="F680" s="212"/>
      <c r="G680" s="212"/>
      <c r="H680" s="242"/>
      <c r="I680" s="242"/>
      <c r="J680" s="242"/>
      <c r="K680" s="248" t="s">
        <v>2909</v>
      </c>
      <c r="L680" s="248"/>
      <c r="M680" s="212"/>
      <c r="N680" s="213" t="s">
        <v>2910</v>
      </c>
      <c r="O680" s="234"/>
    </row>
    <row r="681" spans="1:15" s="185" customFormat="1" ht="15" customHeight="1" x14ac:dyDescent="0.2">
      <c r="A681" s="204" t="s">
        <v>3823</v>
      </c>
      <c r="B681" s="205">
        <v>5</v>
      </c>
      <c r="C681" s="205" t="s">
        <v>2236</v>
      </c>
      <c r="D681" s="206"/>
      <c r="E681" s="206"/>
      <c r="F681" s="251"/>
      <c r="G681" s="251"/>
      <c r="H681" s="252" t="s">
        <v>2912</v>
      </c>
      <c r="I681" s="252"/>
      <c r="J681" s="252"/>
      <c r="K681" s="252"/>
      <c r="L681" s="252"/>
      <c r="M681" s="206"/>
      <c r="N681" s="253" t="s">
        <v>2913</v>
      </c>
      <c r="O681" s="254"/>
    </row>
    <row r="682" spans="1:15" ht="15" customHeight="1" x14ac:dyDescent="0.2">
      <c r="A682" s="179" t="s">
        <v>3824</v>
      </c>
      <c r="B682" s="211">
        <v>6</v>
      </c>
      <c r="C682" s="211" t="s">
        <v>2256</v>
      </c>
      <c r="D682" s="212"/>
      <c r="E682" s="212"/>
      <c r="F682" s="212"/>
      <c r="G682" s="212"/>
      <c r="H682" s="242"/>
      <c r="I682" s="212" t="s">
        <v>2915</v>
      </c>
      <c r="J682" s="255"/>
      <c r="K682" s="212"/>
      <c r="L682" s="248"/>
      <c r="M682" s="212"/>
      <c r="N682" s="213" t="s">
        <v>2916</v>
      </c>
      <c r="O682" s="234"/>
    </row>
    <row r="683" spans="1:15" s="185" customFormat="1" ht="15" customHeight="1" x14ac:dyDescent="0.2">
      <c r="A683" s="179" t="s">
        <v>3825</v>
      </c>
      <c r="B683" s="211">
        <v>6</v>
      </c>
      <c r="C683" s="211" t="s">
        <v>2256</v>
      </c>
      <c r="D683" s="212"/>
      <c r="E683" s="212"/>
      <c r="F683" s="212"/>
      <c r="G683" s="212"/>
      <c r="H683" s="242"/>
      <c r="I683" s="212" t="s">
        <v>2810</v>
      </c>
      <c r="J683" s="255"/>
      <c r="K683" s="212"/>
      <c r="L683" s="248"/>
      <c r="M683" s="212"/>
      <c r="N683" s="213" t="s">
        <v>2918</v>
      </c>
      <c r="O683" s="234"/>
    </row>
    <row r="684" spans="1:15" ht="15" customHeight="1" x14ac:dyDescent="0.2">
      <c r="A684" s="179" t="s">
        <v>3826</v>
      </c>
      <c r="B684" s="211">
        <v>6</v>
      </c>
      <c r="C684" s="211" t="s">
        <v>2256</v>
      </c>
      <c r="D684" s="212"/>
      <c r="E684" s="212"/>
      <c r="F684" s="212"/>
      <c r="G684" s="212"/>
      <c r="H684" s="242"/>
      <c r="I684" s="212" t="s">
        <v>2920</v>
      </c>
      <c r="J684" s="255"/>
      <c r="K684" s="212"/>
      <c r="L684" s="212"/>
      <c r="M684" s="212"/>
      <c r="N684" s="213" t="s">
        <v>2921</v>
      </c>
      <c r="O684" s="234"/>
    </row>
    <row r="685" spans="1:15" s="185" customFormat="1" ht="15" customHeight="1" x14ac:dyDescent="0.2">
      <c r="A685" s="204" t="s">
        <v>3827</v>
      </c>
      <c r="B685" s="205">
        <v>5</v>
      </c>
      <c r="C685" s="205" t="s">
        <v>2236</v>
      </c>
      <c r="D685" s="206"/>
      <c r="E685" s="206"/>
      <c r="F685" s="252"/>
      <c r="G685" s="252"/>
      <c r="H685" s="252" t="s">
        <v>2923</v>
      </c>
      <c r="I685" s="252"/>
      <c r="J685" s="252"/>
      <c r="K685" s="252"/>
      <c r="L685" s="252"/>
      <c r="M685" s="206"/>
      <c r="N685" s="253" t="s">
        <v>2924</v>
      </c>
      <c r="O685" s="254"/>
    </row>
    <row r="686" spans="1:15" s="185" customFormat="1" ht="15" customHeight="1" x14ac:dyDescent="0.2">
      <c r="A686" s="179" t="s">
        <v>3828</v>
      </c>
      <c r="B686" s="211">
        <v>6</v>
      </c>
      <c r="C686" s="211" t="s">
        <v>2256</v>
      </c>
      <c r="D686" s="212"/>
      <c r="E686" s="212"/>
      <c r="F686" s="212"/>
      <c r="G686" s="212"/>
      <c r="H686" s="256"/>
      <c r="I686" s="257" t="s">
        <v>2926</v>
      </c>
      <c r="J686" s="258"/>
      <c r="K686" s="259"/>
      <c r="L686" s="256"/>
      <c r="M686" s="212"/>
      <c r="N686" s="213" t="s">
        <v>2927</v>
      </c>
      <c r="O686" s="234"/>
    </row>
    <row r="687" spans="1:15" s="185" customFormat="1" ht="15" customHeight="1" x14ac:dyDescent="0.2">
      <c r="A687" s="179" t="s">
        <v>3829</v>
      </c>
      <c r="B687" s="211">
        <v>6</v>
      </c>
      <c r="C687" s="211" t="s">
        <v>2256</v>
      </c>
      <c r="D687" s="212"/>
      <c r="E687" s="212"/>
      <c r="F687" s="212"/>
      <c r="G687" s="212"/>
      <c r="H687" s="256"/>
      <c r="I687" s="257" t="s">
        <v>2929</v>
      </c>
      <c r="J687" s="258"/>
      <c r="K687" s="259"/>
      <c r="L687" s="256"/>
      <c r="M687" s="212"/>
      <c r="N687" s="213" t="s">
        <v>2930</v>
      </c>
      <c r="O687" s="234"/>
    </row>
    <row r="688" spans="1:15" s="185" customFormat="1" ht="15" customHeight="1" x14ac:dyDescent="0.2">
      <c r="A688" s="200" t="s">
        <v>3830</v>
      </c>
      <c r="B688" s="201">
        <v>4</v>
      </c>
      <c r="C688" s="201" t="s">
        <v>2236</v>
      </c>
      <c r="D688" s="202"/>
      <c r="E688" s="202"/>
      <c r="F688" s="260"/>
      <c r="G688" s="260" t="s">
        <v>2932</v>
      </c>
      <c r="H688" s="260"/>
      <c r="I688" s="260"/>
      <c r="J688" s="260"/>
      <c r="K688" s="260"/>
      <c r="L688" s="202"/>
      <c r="M688" s="202"/>
      <c r="N688" s="261" t="s">
        <v>2933</v>
      </c>
      <c r="O688" s="262"/>
    </row>
    <row r="689" spans="1:15" s="185" customFormat="1" ht="15" customHeight="1" x14ac:dyDescent="0.2">
      <c r="A689" s="204" t="s">
        <v>3831</v>
      </c>
      <c r="B689" s="205">
        <v>5</v>
      </c>
      <c r="C689" s="205" t="s">
        <v>2236</v>
      </c>
      <c r="D689" s="206"/>
      <c r="E689" s="206"/>
      <c r="F689" s="251"/>
      <c r="G689" s="251"/>
      <c r="H689" s="252" t="s">
        <v>2935</v>
      </c>
      <c r="I689" s="252"/>
      <c r="J689" s="252"/>
      <c r="K689" s="252"/>
      <c r="L689" s="206"/>
      <c r="M689" s="206"/>
      <c r="N689" s="253" t="s">
        <v>2936</v>
      </c>
      <c r="O689" s="254"/>
    </row>
    <row r="690" spans="1:15" ht="15" customHeight="1" x14ac:dyDescent="0.2">
      <c r="A690" s="179" t="s">
        <v>3832</v>
      </c>
      <c r="B690" s="211">
        <v>6</v>
      </c>
      <c r="C690" s="211" t="s">
        <v>2256</v>
      </c>
      <c r="D690" s="212"/>
      <c r="E690" s="212"/>
      <c r="F690" s="212"/>
      <c r="G690" s="212"/>
      <c r="H690" s="256"/>
      <c r="I690" s="257" t="s">
        <v>2938</v>
      </c>
      <c r="J690" s="258"/>
      <c r="K690" s="259"/>
      <c r="L690" s="212"/>
      <c r="M690" s="212"/>
      <c r="N690" s="213" t="s">
        <v>2939</v>
      </c>
      <c r="O690" s="234"/>
    </row>
    <row r="691" spans="1:15" ht="15" customHeight="1" x14ac:dyDescent="0.2">
      <c r="A691" s="179" t="s">
        <v>3833</v>
      </c>
      <c r="B691" s="211">
        <v>6</v>
      </c>
      <c r="C691" s="211" t="s">
        <v>2256</v>
      </c>
      <c r="D691" s="212"/>
      <c r="E691" s="212"/>
      <c r="F691" s="212"/>
      <c r="G691" s="212"/>
      <c r="H691" s="256"/>
      <c r="I691" s="257" t="s">
        <v>2941</v>
      </c>
      <c r="J691" s="258"/>
      <c r="K691" s="259"/>
      <c r="L691" s="212"/>
      <c r="M691" s="212"/>
      <c r="N691" s="213" t="s">
        <v>2942</v>
      </c>
      <c r="O691" s="234"/>
    </row>
    <row r="692" spans="1:15" ht="15" customHeight="1" x14ac:dyDescent="0.2">
      <c r="A692" s="179" t="s">
        <v>3834</v>
      </c>
      <c r="B692" s="211">
        <v>6</v>
      </c>
      <c r="C692" s="211" t="s">
        <v>2256</v>
      </c>
      <c r="D692" s="212"/>
      <c r="E692" s="212"/>
      <c r="F692" s="212"/>
      <c r="G692" s="212"/>
      <c r="H692" s="256"/>
      <c r="I692" s="257" t="s">
        <v>2944</v>
      </c>
      <c r="J692" s="258"/>
      <c r="K692" s="259"/>
      <c r="L692" s="212"/>
      <c r="M692" s="212"/>
      <c r="N692" s="213" t="s">
        <v>2945</v>
      </c>
      <c r="O692" s="234"/>
    </row>
    <row r="693" spans="1:15" ht="15" customHeight="1" x14ac:dyDescent="0.2">
      <c r="A693" s="179" t="s">
        <v>3835</v>
      </c>
      <c r="B693" s="211">
        <v>6</v>
      </c>
      <c r="C693" s="211" t="s">
        <v>2256</v>
      </c>
      <c r="D693" s="212"/>
      <c r="E693" s="212"/>
      <c r="F693" s="212"/>
      <c r="G693" s="212"/>
      <c r="H693" s="256"/>
      <c r="I693" s="257" t="s">
        <v>2947</v>
      </c>
      <c r="J693" s="258"/>
      <c r="K693" s="259"/>
      <c r="L693" s="212"/>
      <c r="M693" s="212"/>
      <c r="N693" s="213" t="s">
        <v>2948</v>
      </c>
      <c r="O693" s="234"/>
    </row>
    <row r="694" spans="1:15" ht="15" customHeight="1" x14ac:dyDescent="0.2">
      <c r="A694" s="179" t="s">
        <v>3836</v>
      </c>
      <c r="B694" s="211">
        <v>6</v>
      </c>
      <c r="C694" s="211" t="s">
        <v>2256</v>
      </c>
      <c r="D694" s="212"/>
      <c r="E694" s="212"/>
      <c r="F694" s="212"/>
      <c r="G694" s="212"/>
      <c r="H694" s="256"/>
      <c r="I694" s="257" t="s">
        <v>2950</v>
      </c>
      <c r="J694" s="258"/>
      <c r="K694" s="259"/>
      <c r="L694" s="212"/>
      <c r="M694" s="212"/>
      <c r="N694" s="213" t="s">
        <v>2951</v>
      </c>
      <c r="O694" s="234"/>
    </row>
    <row r="695" spans="1:15" s="185" customFormat="1" ht="15" customHeight="1" x14ac:dyDescent="0.2">
      <c r="A695" s="204" t="s">
        <v>3837</v>
      </c>
      <c r="B695" s="205">
        <v>5</v>
      </c>
      <c r="C695" s="205" t="s">
        <v>2236</v>
      </c>
      <c r="D695" s="206"/>
      <c r="E695" s="206"/>
      <c r="F695" s="251"/>
      <c r="G695" s="251"/>
      <c r="H695" s="252" t="s">
        <v>2953</v>
      </c>
      <c r="I695" s="263"/>
      <c r="J695" s="252"/>
      <c r="K695" s="252"/>
      <c r="L695" s="206"/>
      <c r="M695" s="206"/>
      <c r="N695" s="253" t="s">
        <v>2954</v>
      </c>
      <c r="O695" s="254"/>
    </row>
    <row r="696" spans="1:15" ht="15" customHeight="1" x14ac:dyDescent="0.2">
      <c r="A696" s="179" t="s">
        <v>3838</v>
      </c>
      <c r="B696" s="211">
        <v>6</v>
      </c>
      <c r="C696" s="211" t="s">
        <v>2256</v>
      </c>
      <c r="D696" s="212"/>
      <c r="E696" s="212"/>
      <c r="F696" s="212"/>
      <c r="G696" s="212"/>
      <c r="H696" s="256"/>
      <c r="I696" s="257" t="s">
        <v>2956</v>
      </c>
      <c r="J696" s="258"/>
      <c r="K696" s="259"/>
      <c r="L696" s="212"/>
      <c r="M696" s="212"/>
      <c r="N696" s="213" t="s">
        <v>2957</v>
      </c>
      <c r="O696" s="234"/>
    </row>
    <row r="697" spans="1:15" ht="15" customHeight="1" x14ac:dyDescent="0.2">
      <c r="A697" s="179" t="s">
        <v>3839</v>
      </c>
      <c r="B697" s="211">
        <v>6</v>
      </c>
      <c r="C697" s="211" t="s">
        <v>2256</v>
      </c>
      <c r="D697" s="212"/>
      <c r="E697" s="212"/>
      <c r="F697" s="212"/>
      <c r="G697" s="212"/>
      <c r="H697" s="256"/>
      <c r="I697" s="257" t="s">
        <v>2959</v>
      </c>
      <c r="J697" s="258"/>
      <c r="K697" s="259"/>
      <c r="L697" s="212"/>
      <c r="M697" s="212"/>
      <c r="N697" s="213" t="s">
        <v>2960</v>
      </c>
      <c r="O697" s="234"/>
    </row>
    <row r="698" spans="1:15" ht="15" customHeight="1" x14ac:dyDescent="0.2">
      <c r="A698" s="179" t="s">
        <v>3840</v>
      </c>
      <c r="B698" s="211">
        <v>6</v>
      </c>
      <c r="C698" s="211" t="s">
        <v>2256</v>
      </c>
      <c r="D698" s="212"/>
      <c r="E698" s="212"/>
      <c r="F698" s="212"/>
      <c r="G698" s="212"/>
      <c r="H698" s="256"/>
      <c r="I698" s="257" t="s">
        <v>2962</v>
      </c>
      <c r="J698" s="258"/>
      <c r="K698" s="259"/>
      <c r="L698" s="212"/>
      <c r="M698" s="212"/>
      <c r="N698" s="213" t="s">
        <v>2963</v>
      </c>
      <c r="O698" s="234"/>
    </row>
    <row r="699" spans="1:15" ht="15" customHeight="1" x14ac:dyDescent="0.2">
      <c r="A699" s="179" t="s">
        <v>3841</v>
      </c>
      <c r="B699" s="211">
        <v>6</v>
      </c>
      <c r="C699" s="211" t="s">
        <v>2256</v>
      </c>
      <c r="D699" s="212"/>
      <c r="E699" s="212"/>
      <c r="F699" s="212"/>
      <c r="G699" s="212"/>
      <c r="H699" s="256"/>
      <c r="I699" s="257" t="s">
        <v>2965</v>
      </c>
      <c r="J699" s="258"/>
      <c r="K699" s="259"/>
      <c r="L699" s="212"/>
      <c r="M699" s="212"/>
      <c r="N699" s="213" t="s">
        <v>2966</v>
      </c>
      <c r="O699" s="234"/>
    </row>
    <row r="700" spans="1:15" s="309" customFormat="1" ht="15" customHeight="1" x14ac:dyDescent="0.2">
      <c r="A700" s="179" t="s">
        <v>3842</v>
      </c>
      <c r="B700" s="211">
        <v>6</v>
      </c>
      <c r="C700" s="211" t="s">
        <v>2256</v>
      </c>
      <c r="D700" s="212"/>
      <c r="E700" s="212"/>
      <c r="F700" s="212"/>
      <c r="G700" s="212"/>
      <c r="H700" s="256"/>
      <c r="I700" s="257" t="s">
        <v>2968</v>
      </c>
      <c r="J700" s="258"/>
      <c r="K700" s="259"/>
      <c r="L700" s="212"/>
      <c r="M700" s="212"/>
      <c r="N700" s="213" t="s">
        <v>2969</v>
      </c>
      <c r="O700" s="234"/>
    </row>
    <row r="701" spans="1:15" s="309" customFormat="1" ht="15" customHeight="1" x14ac:dyDescent="0.2">
      <c r="A701" s="179" t="s">
        <v>3843</v>
      </c>
      <c r="B701" s="211">
        <v>6</v>
      </c>
      <c r="C701" s="211" t="s">
        <v>2256</v>
      </c>
      <c r="D701" s="212"/>
      <c r="E701" s="212"/>
      <c r="F701" s="212"/>
      <c r="G701" s="212"/>
      <c r="H701" s="256"/>
      <c r="I701" s="257" t="s">
        <v>2300</v>
      </c>
      <c r="J701" s="258"/>
      <c r="K701" s="259"/>
      <c r="L701" s="212"/>
      <c r="M701" s="212"/>
      <c r="N701" s="213" t="s">
        <v>2971</v>
      </c>
      <c r="O701" s="234"/>
    </row>
    <row r="702" spans="1:15" s="199" customFormat="1" ht="15" customHeight="1" x14ac:dyDescent="0.2">
      <c r="A702" s="193" t="s">
        <v>3844</v>
      </c>
      <c r="B702" s="194">
        <v>3</v>
      </c>
      <c r="C702" s="194" t="s">
        <v>2236</v>
      </c>
      <c r="D702" s="195"/>
      <c r="E702" s="197"/>
      <c r="F702" s="197" t="s">
        <v>2976</v>
      </c>
      <c r="G702" s="197"/>
      <c r="H702" s="197"/>
      <c r="I702" s="197"/>
      <c r="J702" s="197"/>
      <c r="K702" s="197"/>
      <c r="L702" s="197"/>
      <c r="M702" s="197"/>
      <c r="N702" s="273" t="s">
        <v>2977</v>
      </c>
      <c r="O702" s="273"/>
    </row>
    <row r="703" spans="1:15" s="199" customFormat="1" ht="15" customHeight="1" x14ac:dyDescent="0.2">
      <c r="A703" s="200" t="s">
        <v>3845</v>
      </c>
      <c r="B703" s="201">
        <v>4</v>
      </c>
      <c r="C703" s="201" t="s">
        <v>2236</v>
      </c>
      <c r="D703" s="274"/>
      <c r="E703" s="274"/>
      <c r="F703" s="274"/>
      <c r="G703" s="275" t="s">
        <v>2979</v>
      </c>
      <c r="H703" s="275"/>
      <c r="I703" s="275"/>
      <c r="J703" s="275"/>
      <c r="K703" s="275"/>
      <c r="L703" s="274"/>
      <c r="M703" s="274"/>
      <c r="N703" s="276" t="s">
        <v>2980</v>
      </c>
      <c r="O703" s="276"/>
    </row>
    <row r="704" spans="1:15" s="199" customFormat="1" ht="15" customHeight="1" x14ac:dyDescent="0.2">
      <c r="A704" s="204" t="s">
        <v>3846</v>
      </c>
      <c r="B704" s="205">
        <v>5</v>
      </c>
      <c r="C704" s="205" t="s">
        <v>2236</v>
      </c>
      <c r="D704" s="277"/>
      <c r="E704" s="277"/>
      <c r="F704" s="277"/>
      <c r="G704" s="278"/>
      <c r="H704" s="278" t="s">
        <v>2982</v>
      </c>
      <c r="I704" s="279"/>
      <c r="J704" s="278"/>
      <c r="K704" s="278"/>
      <c r="L704" s="277"/>
      <c r="M704" s="277"/>
      <c r="N704" s="280" t="s">
        <v>2983</v>
      </c>
      <c r="O704" s="280"/>
    </row>
    <row r="705" spans="1:19" s="199" customFormat="1" ht="15" customHeight="1" x14ac:dyDescent="0.2">
      <c r="A705" s="179" t="s">
        <v>3847</v>
      </c>
      <c r="B705" s="211">
        <v>6</v>
      </c>
      <c r="C705" s="211" t="s">
        <v>2256</v>
      </c>
      <c r="D705" s="215"/>
      <c r="E705" s="215"/>
      <c r="F705" s="215"/>
      <c r="G705" s="281"/>
      <c r="H705" s="281"/>
      <c r="I705" s="219" t="s">
        <v>2985</v>
      </c>
      <c r="J705" s="282"/>
      <c r="K705" s="282"/>
      <c r="L705" s="215"/>
      <c r="M705" s="215"/>
      <c r="N705" s="283" t="s">
        <v>3848</v>
      </c>
      <c r="O705" s="283"/>
    </row>
    <row r="706" spans="1:19" ht="15" customHeight="1" x14ac:dyDescent="0.2">
      <c r="A706" s="179" t="s">
        <v>3849</v>
      </c>
      <c r="B706" s="211">
        <v>6</v>
      </c>
      <c r="C706" s="211" t="s">
        <v>2256</v>
      </c>
      <c r="D706" s="212"/>
      <c r="E706" s="212"/>
      <c r="F706" s="212"/>
      <c r="G706" s="212"/>
      <c r="H706" s="212"/>
      <c r="I706" s="212" t="s">
        <v>3850</v>
      </c>
      <c r="N706" s="283" t="s">
        <v>3851</v>
      </c>
      <c r="O706" s="212" t="s">
        <v>3852</v>
      </c>
    </row>
    <row r="707" spans="1:19" ht="15" customHeight="1" x14ac:dyDescent="0.2">
      <c r="A707" s="179" t="s">
        <v>3853</v>
      </c>
      <c r="B707" s="211">
        <v>6</v>
      </c>
      <c r="C707" s="211" t="s">
        <v>2256</v>
      </c>
      <c r="D707" s="212"/>
      <c r="E707" s="212"/>
      <c r="F707" s="212"/>
      <c r="G707" s="212"/>
      <c r="H707" s="212"/>
      <c r="I707" s="219" t="s">
        <v>2988</v>
      </c>
      <c r="J707" s="282"/>
      <c r="K707" s="282"/>
      <c r="L707" s="215"/>
      <c r="M707" s="215"/>
      <c r="N707" s="283" t="s">
        <v>2989</v>
      </c>
      <c r="O707" s="300" t="s">
        <v>3854</v>
      </c>
      <c r="P707" s="218"/>
      <c r="Q707" s="211"/>
      <c r="R707" s="344"/>
      <c r="S707" s="234"/>
    </row>
    <row r="708" spans="1:19" s="199" customFormat="1" ht="15" customHeight="1" x14ac:dyDescent="0.2">
      <c r="A708" s="204" t="s">
        <v>3855</v>
      </c>
      <c r="B708" s="205">
        <v>5</v>
      </c>
      <c r="C708" s="205" t="s">
        <v>2236</v>
      </c>
      <c r="D708" s="277"/>
      <c r="E708" s="277"/>
      <c r="F708" s="277"/>
      <c r="G708" s="278"/>
      <c r="H708" s="278" t="s">
        <v>2992</v>
      </c>
      <c r="I708" s="279"/>
      <c r="J708" s="278"/>
      <c r="K708" s="278"/>
      <c r="L708" s="277"/>
      <c r="M708" s="277"/>
      <c r="N708" s="280" t="s">
        <v>3856</v>
      </c>
      <c r="O708" s="280"/>
    </row>
    <row r="709" spans="1:19" s="199" customFormat="1" ht="15" customHeight="1" x14ac:dyDescent="0.2">
      <c r="A709" s="179" t="s">
        <v>3857</v>
      </c>
      <c r="B709" s="211">
        <v>6</v>
      </c>
      <c r="C709" s="211" t="s">
        <v>2256</v>
      </c>
      <c r="D709" s="215"/>
      <c r="E709" s="215"/>
      <c r="F709" s="215"/>
      <c r="G709" s="281"/>
      <c r="H709" s="281"/>
      <c r="I709" s="212" t="s">
        <v>3850</v>
      </c>
      <c r="J709" s="345"/>
      <c r="K709" s="345"/>
      <c r="L709" s="345"/>
      <c r="M709" s="345"/>
      <c r="N709" s="283" t="s">
        <v>3851</v>
      </c>
      <c r="O709" s="212" t="s">
        <v>3852</v>
      </c>
    </row>
    <row r="710" spans="1:19" s="199" customFormat="1" ht="15" customHeight="1" x14ac:dyDescent="0.2">
      <c r="A710" s="200" t="s">
        <v>3858</v>
      </c>
      <c r="B710" s="201">
        <v>4</v>
      </c>
      <c r="C710" s="201" t="s">
        <v>2236</v>
      </c>
      <c r="D710" s="274"/>
      <c r="E710" s="274"/>
      <c r="F710" s="274"/>
      <c r="G710" s="275" t="s">
        <v>2999</v>
      </c>
      <c r="H710" s="275"/>
      <c r="I710" s="275"/>
      <c r="J710" s="275"/>
      <c r="K710" s="275"/>
      <c r="L710" s="274"/>
      <c r="M710" s="274"/>
      <c r="N710" s="276" t="s">
        <v>3000</v>
      </c>
      <c r="O710" s="276"/>
    </row>
    <row r="711" spans="1:19" s="199" customFormat="1" ht="15" customHeight="1" x14ac:dyDescent="0.2">
      <c r="A711" s="204" t="s">
        <v>3859</v>
      </c>
      <c r="B711" s="205">
        <v>5</v>
      </c>
      <c r="C711" s="205" t="s">
        <v>2236</v>
      </c>
      <c r="D711" s="277"/>
      <c r="E711" s="277"/>
      <c r="F711" s="277"/>
      <c r="G711" s="278"/>
      <c r="H711" s="291" t="s">
        <v>3002</v>
      </c>
      <c r="I711" s="279"/>
      <c r="J711" s="291"/>
      <c r="K711" s="278"/>
      <c r="L711" s="277"/>
      <c r="M711" s="277"/>
      <c r="N711" s="280" t="s">
        <v>3003</v>
      </c>
      <c r="O711" s="280"/>
    </row>
    <row r="712" spans="1:19" s="199" customFormat="1" ht="15" customHeight="1" x14ac:dyDescent="0.2">
      <c r="A712" s="179" t="s">
        <v>3860</v>
      </c>
      <c r="B712" s="211">
        <v>6</v>
      </c>
      <c r="C712" s="211" t="s">
        <v>2256</v>
      </c>
      <c r="D712" s="292"/>
      <c r="E712" s="292"/>
      <c r="F712" s="292"/>
      <c r="G712" s="293"/>
      <c r="H712" s="294"/>
      <c r="I712" s="257" t="s">
        <v>3005</v>
      </c>
      <c r="J712" s="294"/>
      <c r="K712" s="293"/>
      <c r="L712" s="292"/>
      <c r="M712" s="292"/>
      <c r="N712" s="283" t="s">
        <v>3006</v>
      </c>
      <c r="O712" s="283" t="s">
        <v>3007</v>
      </c>
    </row>
    <row r="713" spans="1:19" s="199" customFormat="1" ht="15" customHeight="1" x14ac:dyDescent="0.2">
      <c r="A713" s="179" t="s">
        <v>3861</v>
      </c>
      <c r="B713" s="211">
        <v>6</v>
      </c>
      <c r="C713" s="211" t="s">
        <v>2256</v>
      </c>
      <c r="D713" s="292"/>
      <c r="E713" s="292"/>
      <c r="F713" s="292"/>
      <c r="G713" s="293"/>
      <c r="H713" s="294"/>
      <c r="I713" s="257" t="s">
        <v>3012</v>
      </c>
      <c r="J713" s="294"/>
      <c r="K713" s="293"/>
      <c r="L713" s="292"/>
      <c r="M713" s="292"/>
      <c r="N713" s="283" t="s">
        <v>3013</v>
      </c>
      <c r="O713" s="283" t="s">
        <v>3014</v>
      </c>
    </row>
    <row r="714" spans="1:19" s="199" customFormat="1" ht="15" customHeight="1" x14ac:dyDescent="0.2">
      <c r="A714" s="200" t="s">
        <v>3862</v>
      </c>
      <c r="B714" s="201">
        <v>4</v>
      </c>
      <c r="C714" s="201" t="s">
        <v>2236</v>
      </c>
      <c r="D714" s="274"/>
      <c r="E714" s="274"/>
      <c r="F714" s="274"/>
      <c r="G714" s="275" t="s">
        <v>3051</v>
      </c>
      <c r="H714" s="275"/>
      <c r="I714" s="275"/>
      <c r="J714" s="275"/>
      <c r="K714" s="275"/>
      <c r="L714" s="274"/>
      <c r="M714" s="274"/>
      <c r="N714" s="276" t="s">
        <v>3052</v>
      </c>
      <c r="O714" s="276"/>
    </row>
    <row r="715" spans="1:19" s="219" customFormat="1" ht="15" customHeight="1" x14ac:dyDescent="0.2">
      <c r="A715" s="264" t="s">
        <v>3863</v>
      </c>
      <c r="B715" s="265">
        <v>5</v>
      </c>
      <c r="C715" s="265" t="s">
        <v>2256</v>
      </c>
      <c r="D715" s="301"/>
      <c r="E715" s="301"/>
      <c r="F715" s="301"/>
      <c r="G715" s="302"/>
      <c r="H715" s="302" t="s">
        <v>3129</v>
      </c>
      <c r="I715" s="302"/>
      <c r="J715" s="302"/>
      <c r="K715" s="302"/>
      <c r="L715" s="301"/>
      <c r="M715" s="301"/>
      <c r="N715" s="303" t="s">
        <v>3130</v>
      </c>
      <c r="O715" s="303"/>
    </row>
    <row r="716" spans="1:19" s="199" customFormat="1" ht="15" customHeight="1" x14ac:dyDescent="0.2">
      <c r="A716" s="204" t="s">
        <v>3864</v>
      </c>
      <c r="B716" s="205">
        <v>5</v>
      </c>
      <c r="C716" s="205" t="s">
        <v>2236</v>
      </c>
      <c r="D716" s="277"/>
      <c r="E716" s="277"/>
      <c r="F716" s="277"/>
      <c r="G716" s="278"/>
      <c r="H716" s="278" t="s">
        <v>3132</v>
      </c>
      <c r="I716" s="278"/>
      <c r="J716" s="278"/>
      <c r="K716" s="278"/>
      <c r="L716" s="277"/>
      <c r="M716" s="277"/>
      <c r="N716" s="280" t="s">
        <v>3133</v>
      </c>
      <c r="O716" s="280"/>
    </row>
    <row r="717" spans="1:19" ht="15" customHeight="1" x14ac:dyDescent="0.2">
      <c r="A717" s="179" t="s">
        <v>3865</v>
      </c>
      <c r="B717" s="211">
        <v>6</v>
      </c>
      <c r="C717" s="211" t="s">
        <v>2256</v>
      </c>
      <c r="D717" s="292"/>
      <c r="E717" s="292"/>
      <c r="F717" s="292"/>
      <c r="G717" s="293"/>
      <c r="H717" s="293"/>
      <c r="I717" s="281" t="s">
        <v>3866</v>
      </c>
      <c r="J717" s="281"/>
      <c r="K717" s="281"/>
      <c r="L717" s="215"/>
      <c r="M717" s="215"/>
      <c r="N717" s="283" t="s">
        <v>3867</v>
      </c>
      <c r="O717" s="283" t="s">
        <v>3868</v>
      </c>
    </row>
    <row r="718" spans="1:19" ht="15" customHeight="1" x14ac:dyDescent="0.2">
      <c r="A718" s="179" t="s">
        <v>3869</v>
      </c>
      <c r="B718" s="211">
        <v>6</v>
      </c>
      <c r="C718" s="211" t="s">
        <v>2256</v>
      </c>
      <c r="D718" s="292"/>
      <c r="E718" s="292"/>
      <c r="F718" s="292"/>
      <c r="G718" s="293"/>
      <c r="H718" s="293"/>
      <c r="I718" s="281" t="s">
        <v>3147</v>
      </c>
      <c r="J718" s="281"/>
      <c r="K718" s="281"/>
      <c r="L718" s="215"/>
      <c r="M718" s="215"/>
      <c r="N718" s="213" t="s">
        <v>3148</v>
      </c>
      <c r="O718" s="219" t="s">
        <v>3149</v>
      </c>
    </row>
    <row r="719" spans="1:19" s="199" customFormat="1" ht="15" customHeight="1" x14ac:dyDescent="0.2">
      <c r="A719" s="200" t="s">
        <v>3870</v>
      </c>
      <c r="B719" s="201">
        <v>4</v>
      </c>
      <c r="C719" s="201" t="s">
        <v>2236</v>
      </c>
      <c r="D719" s="274"/>
      <c r="E719" s="274"/>
      <c r="F719" s="274"/>
      <c r="G719" s="275" t="s">
        <v>3151</v>
      </c>
      <c r="H719" s="275"/>
      <c r="I719" s="275"/>
      <c r="J719" s="275"/>
      <c r="K719" s="275"/>
      <c r="L719" s="274"/>
      <c r="M719" s="274"/>
      <c r="N719" s="276" t="s">
        <v>3152</v>
      </c>
      <c r="O719" s="276"/>
    </row>
    <row r="720" spans="1:19" s="199" customFormat="1" ht="15" customHeight="1" x14ac:dyDescent="0.2">
      <c r="A720" s="204" t="s">
        <v>3871</v>
      </c>
      <c r="B720" s="205">
        <v>5</v>
      </c>
      <c r="C720" s="205" t="s">
        <v>2236</v>
      </c>
      <c r="D720" s="277"/>
      <c r="E720" s="277"/>
      <c r="F720" s="277"/>
      <c r="G720" s="304"/>
      <c r="H720" s="278" t="s">
        <v>3154</v>
      </c>
      <c r="I720" s="278"/>
      <c r="J720" s="278"/>
      <c r="K720" s="278"/>
      <c r="L720" s="277"/>
      <c r="M720" s="277"/>
      <c r="N720" s="280" t="s">
        <v>3155</v>
      </c>
      <c r="O720" s="280"/>
    </row>
    <row r="721" spans="1:15" s="199" customFormat="1" ht="15" customHeight="1" x14ac:dyDescent="0.2">
      <c r="A721" s="185" t="s">
        <v>3872</v>
      </c>
      <c r="B721" s="208">
        <v>6</v>
      </c>
      <c r="C721" s="208" t="s">
        <v>2236</v>
      </c>
      <c r="D721" s="292"/>
      <c r="E721" s="292"/>
      <c r="F721" s="292"/>
      <c r="G721" s="305"/>
      <c r="H721" s="293"/>
      <c r="I721" s="293" t="s">
        <v>3157</v>
      </c>
      <c r="J721" s="293"/>
      <c r="K721" s="293"/>
      <c r="L721" s="292"/>
      <c r="M721" s="292"/>
      <c r="N721" s="306"/>
      <c r="O721" s="295"/>
    </row>
    <row r="722" spans="1:15" s="219" customFormat="1" ht="15" customHeight="1" x14ac:dyDescent="0.2">
      <c r="A722" s="179" t="s">
        <v>3873</v>
      </c>
      <c r="B722" s="211">
        <v>7</v>
      </c>
      <c r="C722" s="211" t="s">
        <v>2256</v>
      </c>
      <c r="D722" s="292"/>
      <c r="E722" s="292"/>
      <c r="F722" s="292"/>
      <c r="G722" s="305"/>
      <c r="H722" s="293"/>
      <c r="I722" s="281"/>
      <c r="J722" s="281" t="s">
        <v>3159</v>
      </c>
      <c r="K722" s="281"/>
      <c r="L722" s="215"/>
      <c r="M722" s="215"/>
      <c r="N722" s="283"/>
      <c r="O722" s="283"/>
    </row>
    <row r="723" spans="1:15" s="219" customFormat="1" ht="15" customHeight="1" x14ac:dyDescent="0.2">
      <c r="A723" s="179" t="s">
        <v>3874</v>
      </c>
      <c r="B723" s="211">
        <v>7</v>
      </c>
      <c r="C723" s="211" t="s">
        <v>2256</v>
      </c>
      <c r="D723" s="292"/>
      <c r="E723" s="292"/>
      <c r="F723" s="292"/>
      <c r="G723" s="305"/>
      <c r="H723" s="293"/>
      <c r="I723" s="281"/>
      <c r="J723" s="281" t="s">
        <v>3161</v>
      </c>
      <c r="K723" s="281"/>
      <c r="L723" s="215"/>
      <c r="M723" s="215"/>
      <c r="N723" s="283"/>
      <c r="O723" s="283"/>
    </row>
    <row r="724" spans="1:15" s="199" customFormat="1" ht="15" customHeight="1" x14ac:dyDescent="0.2">
      <c r="A724" s="200" t="s">
        <v>3875</v>
      </c>
      <c r="B724" s="201">
        <v>4</v>
      </c>
      <c r="C724" s="201" t="s">
        <v>2236</v>
      </c>
      <c r="D724" s="274"/>
      <c r="E724" s="274"/>
      <c r="F724" s="274"/>
      <c r="G724" s="275" t="s">
        <v>3238</v>
      </c>
      <c r="H724" s="275"/>
      <c r="I724" s="275"/>
      <c r="J724" s="275"/>
      <c r="K724" s="275"/>
      <c r="L724" s="274"/>
      <c r="M724" s="274"/>
      <c r="N724" s="276" t="s">
        <v>3239</v>
      </c>
      <c r="O724" s="276"/>
    </row>
    <row r="725" spans="1:15" s="199" customFormat="1" ht="15" customHeight="1" x14ac:dyDescent="0.2">
      <c r="A725" s="204" t="s">
        <v>3876</v>
      </c>
      <c r="B725" s="205">
        <v>5</v>
      </c>
      <c r="C725" s="205" t="s">
        <v>2236</v>
      </c>
      <c r="D725" s="277"/>
      <c r="E725" s="277"/>
      <c r="F725" s="277"/>
      <c r="G725" s="278" t="s">
        <v>3241</v>
      </c>
      <c r="H725" s="278" t="s">
        <v>3242</v>
      </c>
      <c r="I725" s="278"/>
      <c r="J725" s="278"/>
      <c r="K725" s="278"/>
      <c r="L725" s="277"/>
      <c r="M725" s="277"/>
      <c r="N725" s="280" t="s">
        <v>3243</v>
      </c>
      <c r="O725" s="280"/>
    </row>
    <row r="726" spans="1:15" s="219" customFormat="1" ht="15" customHeight="1" x14ac:dyDescent="0.2">
      <c r="A726" s="179" t="s">
        <v>3877</v>
      </c>
      <c r="B726" s="211">
        <v>6</v>
      </c>
      <c r="C726" s="211" t="s">
        <v>2256</v>
      </c>
      <c r="D726" s="215"/>
      <c r="E726" s="215"/>
      <c r="F726" s="215"/>
      <c r="G726" s="281" t="s">
        <v>3241</v>
      </c>
      <c r="H726" s="281"/>
      <c r="I726" s="281" t="s">
        <v>3245</v>
      </c>
      <c r="J726" s="281"/>
      <c r="K726" s="281"/>
      <c r="L726" s="215"/>
      <c r="M726" s="215"/>
      <c r="N726" s="283" t="s">
        <v>3246</v>
      </c>
      <c r="O726" s="283"/>
    </row>
    <row r="727" spans="1:15" s="219" customFormat="1" ht="15" customHeight="1" x14ac:dyDescent="0.2">
      <c r="A727" s="179" t="s">
        <v>3878</v>
      </c>
      <c r="B727" s="211">
        <v>6</v>
      </c>
      <c r="C727" s="211" t="s">
        <v>2256</v>
      </c>
      <c r="D727" s="215"/>
      <c r="E727" s="215"/>
      <c r="F727" s="215"/>
      <c r="G727" s="281" t="s">
        <v>3241</v>
      </c>
      <c r="H727" s="281"/>
      <c r="I727" s="281" t="s">
        <v>3248</v>
      </c>
      <c r="J727" s="281"/>
      <c r="K727" s="281"/>
      <c r="L727" s="215"/>
      <c r="M727" s="215"/>
      <c r="N727" s="283" t="s">
        <v>3249</v>
      </c>
      <c r="O727" s="283"/>
    </row>
    <row r="728" spans="1:15" s="219" customFormat="1" ht="15" customHeight="1" x14ac:dyDescent="0.2">
      <c r="A728" s="179" t="s">
        <v>3879</v>
      </c>
      <c r="B728" s="211">
        <v>6</v>
      </c>
      <c r="C728" s="211" t="s">
        <v>2256</v>
      </c>
      <c r="D728" s="215"/>
      <c r="E728" s="215"/>
      <c r="F728" s="215"/>
      <c r="G728" s="281" t="s">
        <v>3241</v>
      </c>
      <c r="H728" s="281"/>
      <c r="I728" s="281" t="s">
        <v>3251</v>
      </c>
      <c r="J728" s="281"/>
      <c r="K728" s="281"/>
      <c r="L728" s="215"/>
      <c r="M728" s="215"/>
      <c r="N728" s="283" t="s">
        <v>3252</v>
      </c>
      <c r="O728" s="283"/>
    </row>
    <row r="729" spans="1:15" s="185" customFormat="1" ht="15" customHeight="1" x14ac:dyDescent="0.2">
      <c r="A729" s="193" t="s">
        <v>3880</v>
      </c>
      <c r="B729" s="194">
        <v>3</v>
      </c>
      <c r="C729" s="194" t="s">
        <v>2236</v>
      </c>
      <c r="D729" s="193"/>
      <c r="E729" s="310"/>
      <c r="F729" s="311" t="s">
        <v>3271</v>
      </c>
      <c r="G729" s="311"/>
      <c r="H729" s="311"/>
      <c r="I729" s="312"/>
      <c r="J729" s="310"/>
      <c r="K729" s="193"/>
      <c r="L729" s="193"/>
      <c r="M729" s="310"/>
      <c r="N729" s="313" t="s">
        <v>3272</v>
      </c>
      <c r="O729" s="313"/>
    </row>
    <row r="730" spans="1:15" s="185" customFormat="1" ht="15" customHeight="1" x14ac:dyDescent="0.2">
      <c r="A730" s="200" t="s">
        <v>3881</v>
      </c>
      <c r="B730" s="201">
        <v>4</v>
      </c>
      <c r="C730" s="201" t="s">
        <v>2236</v>
      </c>
      <c r="D730" s="202"/>
      <c r="E730" s="202"/>
      <c r="F730" s="225"/>
      <c r="G730" s="275" t="s">
        <v>3274</v>
      </c>
      <c r="H730" s="275"/>
      <c r="I730" s="225"/>
      <c r="J730" s="225"/>
      <c r="K730" s="225"/>
      <c r="L730" s="225"/>
      <c r="M730" s="225"/>
      <c r="N730" s="314" t="s">
        <v>3275</v>
      </c>
      <c r="O730" s="314"/>
    </row>
    <row r="731" spans="1:15" ht="15" customHeight="1" x14ac:dyDescent="0.2">
      <c r="A731" s="264" t="s">
        <v>3882</v>
      </c>
      <c r="B731" s="265">
        <v>5</v>
      </c>
      <c r="C731" s="265" t="s">
        <v>2256</v>
      </c>
      <c r="D731" s="266"/>
      <c r="E731" s="266"/>
      <c r="F731" s="315"/>
      <c r="G731" s="302"/>
      <c r="H731" s="302" t="s">
        <v>3883</v>
      </c>
      <c r="I731" s="315"/>
      <c r="J731" s="315"/>
      <c r="K731" s="315"/>
      <c r="L731" s="315"/>
      <c r="M731" s="315"/>
      <c r="N731" s="316" t="s">
        <v>3884</v>
      </c>
      <c r="O731" s="316"/>
    </row>
    <row r="732" spans="1:15" s="319" customFormat="1" ht="15" customHeight="1" x14ac:dyDescent="0.2">
      <c r="A732" s="264" t="s">
        <v>3885</v>
      </c>
      <c r="B732" s="265">
        <v>5</v>
      </c>
      <c r="C732" s="265" t="s">
        <v>2256</v>
      </c>
      <c r="D732" s="266"/>
      <c r="E732" s="266"/>
      <c r="F732" s="315"/>
      <c r="G732" s="302"/>
      <c r="H732" s="302" t="s">
        <v>3277</v>
      </c>
      <c r="I732" s="315"/>
      <c r="J732" s="315"/>
      <c r="K732" s="315"/>
      <c r="L732" s="315"/>
      <c r="M732" s="315"/>
      <c r="N732" s="316" t="s">
        <v>3886</v>
      </c>
      <c r="O732" s="316"/>
    </row>
    <row r="733" spans="1:15" s="319" customFormat="1" ht="15" customHeight="1" x14ac:dyDescent="0.2">
      <c r="A733" s="264" t="s">
        <v>3887</v>
      </c>
      <c r="B733" s="265">
        <v>5</v>
      </c>
      <c r="C733" s="265" t="s">
        <v>2256</v>
      </c>
      <c r="D733" s="266"/>
      <c r="E733" s="266"/>
      <c r="F733" s="315"/>
      <c r="G733" s="302"/>
      <c r="H733" s="302" t="s">
        <v>3280</v>
      </c>
      <c r="I733" s="315"/>
      <c r="J733" s="315"/>
      <c r="K733" s="315"/>
      <c r="L733" s="315"/>
      <c r="M733" s="315"/>
      <c r="N733" s="316" t="s">
        <v>3281</v>
      </c>
      <c r="O733" s="316"/>
    </row>
    <row r="734" spans="1:15" ht="15" customHeight="1" x14ac:dyDescent="0.2">
      <c r="A734" s="317" t="s">
        <v>3888</v>
      </c>
      <c r="B734" s="265">
        <v>5</v>
      </c>
      <c r="C734" s="318" t="s">
        <v>2256</v>
      </c>
      <c r="D734" s="315"/>
      <c r="E734" s="315"/>
      <c r="F734" s="315"/>
      <c r="G734" s="302"/>
      <c r="H734" s="302" t="s">
        <v>3274</v>
      </c>
      <c r="I734" s="315"/>
      <c r="J734" s="315"/>
      <c r="K734" s="315"/>
      <c r="L734" s="315"/>
      <c r="M734" s="315"/>
      <c r="N734" s="316" t="s">
        <v>3283</v>
      </c>
      <c r="O734" s="316"/>
    </row>
    <row r="735" spans="1:15" ht="15" customHeight="1" x14ac:dyDescent="0.2">
      <c r="A735" s="320" t="s">
        <v>3889</v>
      </c>
      <c r="B735" s="321">
        <v>4</v>
      </c>
      <c r="C735" s="321" t="s">
        <v>2256</v>
      </c>
      <c r="D735" s="322"/>
      <c r="E735" s="322"/>
      <c r="F735" s="323"/>
      <c r="G735" s="324" t="s">
        <v>3285</v>
      </c>
      <c r="H735" s="324"/>
      <c r="I735" s="323"/>
      <c r="J735" s="323"/>
      <c r="K735" s="323"/>
      <c r="L735" s="323"/>
      <c r="M735" s="323"/>
      <c r="N735" s="325" t="s">
        <v>3286</v>
      </c>
      <c r="O735" s="325"/>
    </row>
    <row r="736" spans="1:15" ht="15" customHeight="1" x14ac:dyDescent="0.2">
      <c r="A736" s="320" t="s">
        <v>3890</v>
      </c>
      <c r="B736" s="321">
        <v>4</v>
      </c>
      <c r="C736" s="321" t="s">
        <v>2256</v>
      </c>
      <c r="D736" s="322"/>
      <c r="E736" s="322"/>
      <c r="F736" s="323"/>
      <c r="G736" s="324" t="s">
        <v>3891</v>
      </c>
      <c r="H736" s="324"/>
      <c r="I736" s="323"/>
      <c r="J736" s="323"/>
      <c r="K736" s="323"/>
      <c r="L736" s="323"/>
      <c r="M736" s="323"/>
      <c r="N736" s="325" t="s">
        <v>3892</v>
      </c>
      <c r="O736" s="325"/>
    </row>
    <row r="737" spans="1:15" s="185" customFormat="1" ht="15" customHeight="1" x14ac:dyDescent="0.2">
      <c r="A737" s="193" t="s">
        <v>3893</v>
      </c>
      <c r="B737" s="194">
        <v>3</v>
      </c>
      <c r="C737" s="194" t="s">
        <v>2236</v>
      </c>
      <c r="D737" s="193"/>
      <c r="E737" s="193"/>
      <c r="F737" s="197" t="s">
        <v>3291</v>
      </c>
      <c r="G737" s="197"/>
      <c r="H737" s="197"/>
      <c r="I737" s="197"/>
      <c r="J737" s="197"/>
      <c r="K737" s="197"/>
      <c r="L737" s="197"/>
      <c r="M737" s="197"/>
      <c r="N737" s="223" t="s">
        <v>3292</v>
      </c>
      <c r="O737" s="224"/>
    </row>
    <row r="738" spans="1:15" s="185" customFormat="1" ht="15" customHeight="1" x14ac:dyDescent="0.2">
      <c r="A738" s="200" t="s">
        <v>3894</v>
      </c>
      <c r="B738" s="201">
        <v>4</v>
      </c>
      <c r="C738" s="201" t="s">
        <v>2236</v>
      </c>
      <c r="D738" s="200"/>
      <c r="E738" s="200"/>
      <c r="F738" s="260"/>
      <c r="G738" s="260" t="s">
        <v>2935</v>
      </c>
      <c r="H738" s="260"/>
      <c r="I738" s="260"/>
      <c r="J738" s="260"/>
      <c r="K738" s="202"/>
      <c r="L738" s="202"/>
      <c r="M738" s="202"/>
      <c r="N738" s="326" t="s">
        <v>3294</v>
      </c>
      <c r="O738" s="262"/>
    </row>
    <row r="739" spans="1:15" ht="15" customHeight="1" x14ac:dyDescent="0.2">
      <c r="A739" s="264" t="s">
        <v>3895</v>
      </c>
      <c r="B739" s="205">
        <v>5</v>
      </c>
      <c r="C739" s="265" t="s">
        <v>2256</v>
      </c>
      <c r="D739" s="264"/>
      <c r="E739" s="264"/>
      <c r="F739" s="266"/>
      <c r="G739" s="266"/>
      <c r="H739" s="268" t="s">
        <v>3304</v>
      </c>
      <c r="I739" s="270"/>
      <c r="J739" s="267"/>
      <c r="K739" s="266"/>
      <c r="L739" s="266"/>
      <c r="M739" s="266"/>
      <c r="N739" s="271" t="s">
        <v>3305</v>
      </c>
      <c r="O739" s="272"/>
    </row>
    <row r="740" spans="1:15" s="185" customFormat="1" ht="15" customHeight="1" x14ac:dyDescent="0.2">
      <c r="A740" s="200" t="s">
        <v>3896</v>
      </c>
      <c r="B740" s="201">
        <v>4</v>
      </c>
      <c r="C740" s="201" t="s">
        <v>2236</v>
      </c>
      <c r="D740" s="200"/>
      <c r="E740" s="200"/>
      <c r="F740" s="260"/>
      <c r="G740" s="260" t="s">
        <v>2953</v>
      </c>
      <c r="H740" s="260"/>
      <c r="I740" s="260"/>
      <c r="J740" s="260"/>
      <c r="K740" s="202"/>
      <c r="L740" s="202"/>
      <c r="M740" s="202"/>
      <c r="N740" s="326" t="s">
        <v>3307</v>
      </c>
      <c r="O740" s="262"/>
    </row>
    <row r="741" spans="1:15" ht="15" customHeight="1" x14ac:dyDescent="0.2">
      <c r="A741" s="264" t="s">
        <v>3897</v>
      </c>
      <c r="B741" s="205">
        <v>5</v>
      </c>
      <c r="C741" s="265" t="s">
        <v>2256</v>
      </c>
      <c r="D741" s="264"/>
      <c r="E741" s="264"/>
      <c r="F741" s="266"/>
      <c r="G741" s="266"/>
      <c r="H741" s="268" t="s">
        <v>2956</v>
      </c>
      <c r="I741" s="270"/>
      <c r="J741" s="267"/>
      <c r="K741" s="266"/>
      <c r="L741" s="266"/>
      <c r="M741" s="266"/>
      <c r="N741" s="271" t="s">
        <v>3309</v>
      </c>
      <c r="O741" s="272"/>
    </row>
    <row r="742" spans="1:15" ht="15" customHeight="1" x14ac:dyDescent="0.2">
      <c r="A742" s="264" t="s">
        <v>3898</v>
      </c>
      <c r="B742" s="205">
        <v>5</v>
      </c>
      <c r="C742" s="265" t="s">
        <v>2256</v>
      </c>
      <c r="D742" s="264"/>
      <c r="E742" s="264"/>
      <c r="F742" s="266"/>
      <c r="G742" s="266"/>
      <c r="H742" s="268" t="s">
        <v>2959</v>
      </c>
      <c r="I742" s="268"/>
      <c r="J742" s="268"/>
      <c r="K742" s="266"/>
      <c r="L742" s="266"/>
      <c r="M742" s="266"/>
      <c r="N742" s="271" t="s">
        <v>3311</v>
      </c>
      <c r="O742" s="272"/>
    </row>
    <row r="743" spans="1:15" ht="15" customHeight="1" x14ac:dyDescent="0.2">
      <c r="A743" s="264" t="s">
        <v>3899</v>
      </c>
      <c r="B743" s="205">
        <v>5</v>
      </c>
      <c r="C743" s="265" t="s">
        <v>2256</v>
      </c>
      <c r="D743" s="264"/>
      <c r="E743" s="264"/>
      <c r="F743" s="266"/>
      <c r="G743" s="266"/>
      <c r="H743" s="268" t="s">
        <v>2962</v>
      </c>
      <c r="I743" s="270"/>
      <c r="J743" s="267"/>
      <c r="K743" s="266"/>
      <c r="L743" s="266"/>
      <c r="M743" s="266"/>
      <c r="N743" s="271" t="s">
        <v>3313</v>
      </c>
      <c r="O743" s="272"/>
    </row>
    <row r="744" spans="1:15" ht="15" customHeight="1" x14ac:dyDescent="0.2">
      <c r="A744" s="264" t="s">
        <v>3900</v>
      </c>
      <c r="B744" s="205">
        <v>5</v>
      </c>
      <c r="C744" s="265" t="s">
        <v>2256</v>
      </c>
      <c r="D744" s="264"/>
      <c r="E744" s="264"/>
      <c r="F744" s="266"/>
      <c r="G744" s="266"/>
      <c r="H744" s="268" t="s">
        <v>2965</v>
      </c>
      <c r="I744" s="270"/>
      <c r="J744" s="267"/>
      <c r="K744" s="266"/>
      <c r="L744" s="266"/>
      <c r="M744" s="266"/>
      <c r="N744" s="271" t="s">
        <v>3315</v>
      </c>
      <c r="O744" s="272"/>
    </row>
    <row r="745" spans="1:15" s="185" customFormat="1" ht="15" customHeight="1" x14ac:dyDescent="0.2">
      <c r="A745" s="264" t="s">
        <v>3901</v>
      </c>
      <c r="B745" s="205">
        <v>5</v>
      </c>
      <c r="C745" s="265" t="s">
        <v>2256</v>
      </c>
      <c r="D745" s="264"/>
      <c r="E745" s="264"/>
      <c r="F745" s="266"/>
      <c r="G745" s="266"/>
      <c r="H745" s="268" t="s">
        <v>2968</v>
      </c>
      <c r="I745" s="270"/>
      <c r="J745" s="267"/>
      <c r="K745" s="266"/>
      <c r="L745" s="266"/>
      <c r="M745" s="266"/>
      <c r="N745" s="271" t="s">
        <v>3317</v>
      </c>
      <c r="O745" s="272"/>
    </row>
    <row r="746" spans="1:15" s="185" customFormat="1" ht="15" customHeight="1" x14ac:dyDescent="0.2">
      <c r="A746" s="200" t="s">
        <v>3902</v>
      </c>
      <c r="B746" s="201">
        <v>4</v>
      </c>
      <c r="C746" s="201" t="s">
        <v>2236</v>
      </c>
      <c r="D746" s="200"/>
      <c r="E746" s="200"/>
      <c r="F746" s="202"/>
      <c r="G746" s="202" t="s">
        <v>3903</v>
      </c>
      <c r="H746" s="202"/>
      <c r="I746" s="202"/>
      <c r="J746" s="202"/>
      <c r="K746" s="202"/>
      <c r="L746" s="202"/>
      <c r="M746" s="202"/>
      <c r="N746" s="203" t="s">
        <v>3904</v>
      </c>
      <c r="O746" s="203"/>
    </row>
    <row r="747" spans="1:15" ht="15" customHeight="1" x14ac:dyDescent="0.2">
      <c r="A747" s="264" t="s">
        <v>3905</v>
      </c>
      <c r="B747" s="205">
        <v>5</v>
      </c>
      <c r="C747" s="265" t="s">
        <v>2256</v>
      </c>
      <c r="D747" s="264"/>
      <c r="E747" s="264"/>
      <c r="F747" s="266"/>
      <c r="G747" s="266"/>
      <c r="H747" s="266" t="s">
        <v>3906</v>
      </c>
      <c r="I747" s="266"/>
      <c r="J747" s="334"/>
      <c r="K747" s="266"/>
      <c r="L747" s="266"/>
      <c r="M747" s="266"/>
      <c r="N747" s="272" t="s">
        <v>3907</v>
      </c>
      <c r="O747" s="272"/>
    </row>
    <row r="748" spans="1:15" ht="15" customHeight="1" x14ac:dyDescent="0.2">
      <c r="A748" s="264" t="s">
        <v>3908</v>
      </c>
      <c r="B748" s="205">
        <v>5</v>
      </c>
      <c r="C748" s="265" t="s">
        <v>2256</v>
      </c>
      <c r="D748" s="264"/>
      <c r="E748" s="264"/>
      <c r="F748" s="266"/>
      <c r="G748" s="266"/>
      <c r="H748" s="266" t="s">
        <v>3909</v>
      </c>
      <c r="I748" s="266"/>
      <c r="J748" s="334"/>
      <c r="K748" s="266"/>
      <c r="L748" s="266"/>
      <c r="M748" s="266"/>
      <c r="N748" s="272" t="s">
        <v>3910</v>
      </c>
      <c r="O748" s="272"/>
    </row>
    <row r="749" spans="1:15" ht="15" customHeight="1" x14ac:dyDescent="0.2">
      <c r="A749" s="264" t="s">
        <v>3911</v>
      </c>
      <c r="B749" s="205">
        <v>5</v>
      </c>
      <c r="C749" s="265" t="s">
        <v>2256</v>
      </c>
      <c r="D749" s="264"/>
      <c r="E749" s="264"/>
      <c r="F749" s="266"/>
      <c r="G749" s="266"/>
      <c r="H749" s="266" t="s">
        <v>3912</v>
      </c>
      <c r="I749" s="266"/>
      <c r="J749" s="334"/>
      <c r="K749" s="266"/>
      <c r="L749" s="266"/>
      <c r="M749" s="266"/>
      <c r="N749" s="272" t="s">
        <v>3913</v>
      </c>
      <c r="O749" s="272"/>
    </row>
    <row r="750" spans="1:15" s="185" customFormat="1" ht="15" customHeight="1" x14ac:dyDescent="0.2">
      <c r="A750" s="264" t="s">
        <v>3914</v>
      </c>
      <c r="B750" s="205">
        <v>5</v>
      </c>
      <c r="C750" s="265" t="s">
        <v>2256</v>
      </c>
      <c r="D750" s="264"/>
      <c r="E750" s="264"/>
      <c r="F750" s="266"/>
      <c r="G750" s="266"/>
      <c r="H750" s="266" t="s">
        <v>3915</v>
      </c>
      <c r="I750" s="266"/>
      <c r="J750" s="334"/>
      <c r="K750" s="266"/>
      <c r="L750" s="266"/>
      <c r="M750" s="266"/>
      <c r="N750" s="272" t="s">
        <v>3916</v>
      </c>
      <c r="O750" s="272"/>
    </row>
    <row r="751" spans="1:15" s="185" customFormat="1" ht="15" customHeight="1" x14ac:dyDescent="0.2">
      <c r="A751" s="264" t="s">
        <v>3917</v>
      </c>
      <c r="B751" s="205">
        <v>5</v>
      </c>
      <c r="C751" s="265" t="s">
        <v>2256</v>
      </c>
      <c r="D751" s="264"/>
      <c r="E751" s="264"/>
      <c r="F751" s="266"/>
      <c r="G751" s="266"/>
      <c r="H751" s="266" t="s">
        <v>3918</v>
      </c>
      <c r="I751" s="266"/>
      <c r="J751" s="334"/>
      <c r="K751" s="266"/>
      <c r="L751" s="266"/>
      <c r="M751" s="266"/>
      <c r="N751" s="272" t="s">
        <v>3919</v>
      </c>
      <c r="O751" s="272"/>
    </row>
    <row r="752" spans="1:15" s="185" customFormat="1" ht="15" customHeight="1" x14ac:dyDescent="0.2">
      <c r="A752" s="200" t="s">
        <v>3920</v>
      </c>
      <c r="B752" s="201">
        <v>4</v>
      </c>
      <c r="C752" s="201" t="s">
        <v>2236</v>
      </c>
      <c r="D752" s="200"/>
      <c r="E752" s="200"/>
      <c r="F752" s="202"/>
      <c r="G752" s="202" t="s">
        <v>3921</v>
      </c>
      <c r="H752" s="202"/>
      <c r="I752" s="202"/>
      <c r="J752" s="332"/>
      <c r="K752" s="202"/>
      <c r="L752" s="202"/>
      <c r="M752" s="202"/>
      <c r="N752" s="203" t="s">
        <v>3922</v>
      </c>
      <c r="O752" s="203"/>
    </row>
    <row r="753" spans="1:15" ht="15" customHeight="1" x14ac:dyDescent="0.2">
      <c r="A753" s="264" t="s">
        <v>3923</v>
      </c>
      <c r="B753" s="205">
        <v>5</v>
      </c>
      <c r="C753" s="265" t="s">
        <v>2256</v>
      </c>
      <c r="D753" s="264"/>
      <c r="E753" s="264"/>
      <c r="F753" s="266"/>
      <c r="G753" s="266"/>
      <c r="H753" s="266" t="s">
        <v>3924</v>
      </c>
      <c r="I753" s="266"/>
      <c r="J753" s="334"/>
      <c r="K753" s="266"/>
      <c r="L753" s="266"/>
      <c r="M753" s="266"/>
      <c r="N753" s="272" t="s">
        <v>3925</v>
      </c>
      <c r="O753" s="272"/>
    </row>
    <row r="754" spans="1:15" s="185" customFormat="1" ht="15" customHeight="1" x14ac:dyDescent="0.2">
      <c r="A754" s="204" t="s">
        <v>3926</v>
      </c>
      <c r="B754" s="205">
        <v>5</v>
      </c>
      <c r="C754" s="205" t="s">
        <v>2236</v>
      </c>
      <c r="D754" s="204"/>
      <c r="E754" s="204"/>
      <c r="F754" s="206"/>
      <c r="G754" s="206"/>
      <c r="H754" s="206" t="s">
        <v>3927</v>
      </c>
      <c r="I754" s="206"/>
      <c r="J754" s="299"/>
      <c r="K754" s="206"/>
      <c r="L754" s="206"/>
      <c r="M754" s="206"/>
      <c r="N754" s="229" t="s">
        <v>3928</v>
      </c>
      <c r="O754" s="229"/>
    </row>
    <row r="755" spans="1:15" s="185" customFormat="1" ht="15" customHeight="1" x14ac:dyDescent="0.2">
      <c r="A755" s="179" t="s">
        <v>3929</v>
      </c>
      <c r="B755" s="211">
        <v>6</v>
      </c>
      <c r="C755" s="211" t="s">
        <v>2256</v>
      </c>
      <c r="D755" s="179"/>
      <c r="E755" s="179"/>
      <c r="F755" s="212"/>
      <c r="G755" s="212"/>
      <c r="H755" s="212"/>
      <c r="I755" s="346" t="s">
        <v>3930</v>
      </c>
      <c r="J755" s="300"/>
      <c r="K755" s="212"/>
      <c r="L755" s="212"/>
      <c r="M755" s="212"/>
      <c r="N755" s="234"/>
      <c r="O755" s="234"/>
    </row>
    <row r="756" spans="1:15" ht="15" customHeight="1" x14ac:dyDescent="0.2">
      <c r="A756" s="193" t="s">
        <v>3931</v>
      </c>
      <c r="B756" s="194">
        <v>3</v>
      </c>
      <c r="C756" s="194" t="s">
        <v>2236</v>
      </c>
      <c r="D756" s="347"/>
      <c r="E756" s="347"/>
      <c r="F756" s="196" t="s">
        <v>3338</v>
      </c>
      <c r="G756" s="196"/>
      <c r="H756" s="196"/>
      <c r="I756" s="196"/>
      <c r="J756" s="196"/>
      <c r="K756" s="348"/>
      <c r="L756" s="348"/>
      <c r="M756" s="348"/>
      <c r="N756" s="273" t="s">
        <v>3339</v>
      </c>
      <c r="O756" s="198"/>
    </row>
    <row r="757" spans="1:15" ht="15" customHeight="1" x14ac:dyDescent="0.2">
      <c r="A757" s="200" t="s">
        <v>3932</v>
      </c>
      <c r="B757" s="201">
        <v>4</v>
      </c>
      <c r="C757" s="201" t="s">
        <v>2236</v>
      </c>
      <c r="D757" s="200"/>
      <c r="E757" s="200"/>
      <c r="F757" s="202"/>
      <c r="G757" s="202" t="s">
        <v>3341</v>
      </c>
      <c r="H757" s="202"/>
      <c r="I757" s="332"/>
      <c r="J757" s="332"/>
      <c r="K757" s="202"/>
      <c r="L757" s="202"/>
      <c r="M757" s="202"/>
      <c r="N757" s="203" t="s">
        <v>3342</v>
      </c>
      <c r="O757" s="203"/>
    </row>
    <row r="758" spans="1:15" ht="15" customHeight="1" x14ac:dyDescent="0.2">
      <c r="A758" s="264" t="s">
        <v>3933</v>
      </c>
      <c r="B758" s="205">
        <v>5</v>
      </c>
      <c r="C758" s="265" t="s">
        <v>2256</v>
      </c>
      <c r="D758" s="264"/>
      <c r="E758" s="264"/>
      <c r="F758" s="266"/>
      <c r="G758" s="266"/>
      <c r="H758" s="333" t="s">
        <v>3344</v>
      </c>
      <c r="I758" s="334"/>
      <c r="J758" s="334"/>
      <c r="K758" s="266"/>
      <c r="L758" s="266"/>
      <c r="M758" s="266"/>
      <c r="N758" s="271" t="s">
        <v>3934</v>
      </c>
      <c r="O758" s="271" t="s">
        <v>3346</v>
      </c>
    </row>
    <row r="759" spans="1:15" ht="15" customHeight="1" x14ac:dyDescent="0.2">
      <c r="A759" s="264" t="s">
        <v>3935</v>
      </c>
      <c r="B759" s="205">
        <v>5</v>
      </c>
      <c r="C759" s="265" t="s">
        <v>2256</v>
      </c>
      <c r="D759" s="264"/>
      <c r="E759" s="264"/>
      <c r="F759" s="266"/>
      <c r="G759" s="266"/>
      <c r="H759" s="333" t="s">
        <v>3348</v>
      </c>
      <c r="I759" s="334"/>
      <c r="J759" s="334"/>
      <c r="K759" s="266"/>
      <c r="L759" s="266"/>
      <c r="M759" s="266"/>
      <c r="N759" s="271" t="s">
        <v>3936</v>
      </c>
      <c r="O759" s="271" t="s">
        <v>3350</v>
      </c>
    </row>
    <row r="760" spans="1:15" s="185" customFormat="1" ht="15" customHeight="1" x14ac:dyDescent="0.2">
      <c r="A760" s="200" t="s">
        <v>3937</v>
      </c>
      <c r="B760" s="201">
        <v>4</v>
      </c>
      <c r="C760" s="201" t="s">
        <v>2236</v>
      </c>
      <c r="D760" s="200"/>
      <c r="E760" s="200"/>
      <c r="F760" s="202"/>
      <c r="G760" s="202" t="s">
        <v>3361</v>
      </c>
      <c r="H760" s="202"/>
      <c r="I760" s="332"/>
      <c r="J760" s="332"/>
      <c r="K760" s="202"/>
      <c r="L760" s="202"/>
      <c r="M760" s="202"/>
      <c r="N760" s="203" t="s">
        <v>3938</v>
      </c>
      <c r="O760" s="203"/>
    </row>
    <row r="761" spans="1:15" ht="15" customHeight="1" x14ac:dyDescent="0.2">
      <c r="A761" s="264" t="s">
        <v>3939</v>
      </c>
      <c r="B761" s="205">
        <v>5</v>
      </c>
      <c r="C761" s="265" t="s">
        <v>2256</v>
      </c>
      <c r="D761" s="264"/>
      <c r="E761" s="264"/>
      <c r="F761" s="266"/>
      <c r="G761" s="266"/>
      <c r="H761" s="266" t="s">
        <v>3364</v>
      </c>
      <c r="I761" s="334"/>
      <c r="J761" s="334"/>
      <c r="K761" s="266"/>
      <c r="L761" s="266"/>
      <c r="M761" s="266"/>
      <c r="N761" s="272" t="s">
        <v>3365</v>
      </c>
      <c r="O761" s="272" t="s">
        <v>3366</v>
      </c>
    </row>
    <row r="762" spans="1:15" ht="15" customHeight="1" x14ac:dyDescent="0.2">
      <c r="A762" s="264" t="s">
        <v>3940</v>
      </c>
      <c r="B762" s="205">
        <v>5</v>
      </c>
      <c r="C762" s="265" t="s">
        <v>2256</v>
      </c>
      <c r="D762" s="264"/>
      <c r="E762" s="264"/>
      <c r="F762" s="266"/>
      <c r="G762" s="266"/>
      <c r="H762" s="266" t="s">
        <v>3368</v>
      </c>
      <c r="I762" s="334"/>
      <c r="J762" s="334"/>
      <c r="K762" s="266"/>
      <c r="L762" s="266"/>
      <c r="M762" s="266"/>
      <c r="N762" s="272" t="s">
        <v>3369</v>
      </c>
      <c r="O762" s="272" t="s">
        <v>3366</v>
      </c>
    </row>
    <row r="763" spans="1:15" s="185" customFormat="1" ht="15" customHeight="1" x14ac:dyDescent="0.2">
      <c r="A763" s="200" t="s">
        <v>3941</v>
      </c>
      <c r="B763" s="201">
        <v>4</v>
      </c>
      <c r="C763" s="201" t="s">
        <v>2236</v>
      </c>
      <c r="D763" s="200"/>
      <c r="E763" s="200"/>
      <c r="F763" s="202"/>
      <c r="G763" s="202" t="s">
        <v>3371</v>
      </c>
      <c r="H763" s="202"/>
      <c r="I763" s="332"/>
      <c r="J763" s="332"/>
      <c r="K763" s="202"/>
      <c r="L763" s="202"/>
      <c r="M763" s="202"/>
      <c r="N763" s="203" t="s">
        <v>3372</v>
      </c>
      <c r="O763" s="203" t="s">
        <v>3373</v>
      </c>
    </row>
    <row r="764" spans="1:15" s="185" customFormat="1" ht="15" customHeight="1" x14ac:dyDescent="0.2">
      <c r="A764" s="264" t="s">
        <v>3942</v>
      </c>
      <c r="B764" s="265">
        <v>5</v>
      </c>
      <c r="C764" s="265" t="s">
        <v>2256</v>
      </c>
      <c r="D764" s="264"/>
      <c r="E764" s="264"/>
      <c r="F764" s="266"/>
      <c r="G764" s="266"/>
      <c r="H764" s="266" t="s">
        <v>2243</v>
      </c>
      <c r="I764" s="334"/>
      <c r="J764" s="334"/>
      <c r="K764" s="266"/>
      <c r="L764" s="266"/>
      <c r="M764" s="266"/>
      <c r="N764" s="272" t="s">
        <v>3375</v>
      </c>
      <c r="O764" s="272" t="s">
        <v>3373</v>
      </c>
    </row>
    <row r="765" spans="1:15" s="185" customFormat="1" ht="15" customHeight="1" x14ac:dyDescent="0.2">
      <c r="A765" s="264" t="s">
        <v>3943</v>
      </c>
      <c r="B765" s="265">
        <v>5</v>
      </c>
      <c r="C765" s="265" t="s">
        <v>2256</v>
      </c>
      <c r="D765" s="264"/>
      <c r="E765" s="264"/>
      <c r="F765" s="266"/>
      <c r="G765" s="266"/>
      <c r="H765" s="266" t="s">
        <v>2532</v>
      </c>
      <c r="I765" s="334"/>
      <c r="J765" s="334"/>
      <c r="K765" s="266"/>
      <c r="L765" s="266"/>
      <c r="M765" s="266"/>
      <c r="N765" s="272" t="s">
        <v>3377</v>
      </c>
      <c r="O765" s="272" t="s">
        <v>3373</v>
      </c>
    </row>
    <row r="766" spans="1:15" s="185" customFormat="1" ht="15" customHeight="1" x14ac:dyDescent="0.2">
      <c r="A766" s="264" t="s">
        <v>3944</v>
      </c>
      <c r="B766" s="265">
        <v>5</v>
      </c>
      <c r="C766" s="265" t="s">
        <v>2256</v>
      </c>
      <c r="D766" s="264"/>
      <c r="E766" s="264"/>
      <c r="F766" s="266"/>
      <c r="G766" s="266"/>
      <c r="H766" s="266" t="s">
        <v>2976</v>
      </c>
      <c r="I766" s="334"/>
      <c r="J766" s="334"/>
      <c r="K766" s="266"/>
      <c r="L766" s="266"/>
      <c r="M766" s="266"/>
      <c r="N766" s="272" t="s">
        <v>3379</v>
      </c>
      <c r="O766" s="272" t="s">
        <v>3373</v>
      </c>
    </row>
    <row r="767" spans="1:15" s="185" customFormat="1" ht="15" customHeight="1" x14ac:dyDescent="0.2">
      <c r="A767" s="264" t="s">
        <v>3945</v>
      </c>
      <c r="B767" s="265">
        <v>5</v>
      </c>
      <c r="C767" s="265" t="s">
        <v>2256</v>
      </c>
      <c r="D767" s="264"/>
      <c r="E767" s="264"/>
      <c r="F767" s="266"/>
      <c r="G767" s="266"/>
      <c r="H767" s="266" t="s">
        <v>3271</v>
      </c>
      <c r="I767" s="334"/>
      <c r="J767" s="334"/>
      <c r="K767" s="266"/>
      <c r="L767" s="266"/>
      <c r="M767" s="266"/>
      <c r="N767" s="272" t="s">
        <v>3381</v>
      </c>
      <c r="O767" s="272" t="s">
        <v>3373</v>
      </c>
    </row>
    <row r="768" spans="1:15" s="185" customFormat="1" ht="15" customHeight="1" x14ac:dyDescent="0.2">
      <c r="A768" s="264" t="s">
        <v>3946</v>
      </c>
      <c r="B768" s="265">
        <v>5</v>
      </c>
      <c r="C768" s="265" t="s">
        <v>2256</v>
      </c>
      <c r="D768" s="264"/>
      <c r="E768" s="264"/>
      <c r="F768" s="266"/>
      <c r="G768" s="266"/>
      <c r="H768" s="266" t="s">
        <v>3319</v>
      </c>
      <c r="I768" s="334"/>
      <c r="J768" s="334"/>
      <c r="K768" s="266"/>
      <c r="L768" s="266"/>
      <c r="M768" s="266"/>
      <c r="N768" s="272" t="s">
        <v>3383</v>
      </c>
      <c r="O768" s="272" t="s">
        <v>3373</v>
      </c>
    </row>
    <row r="769" spans="1:15" s="185" customFormat="1" ht="15" customHeight="1" x14ac:dyDescent="0.2">
      <c r="A769" s="264" t="s">
        <v>3947</v>
      </c>
      <c r="B769" s="265">
        <v>5</v>
      </c>
      <c r="C769" s="265" t="s">
        <v>2256</v>
      </c>
      <c r="D769" s="264"/>
      <c r="E769" s="264"/>
      <c r="F769" s="266"/>
      <c r="G769" s="266"/>
      <c r="H769" s="266" t="s">
        <v>3385</v>
      </c>
      <c r="I769" s="334"/>
      <c r="J769" s="334"/>
      <c r="K769" s="266"/>
      <c r="L769" s="266"/>
      <c r="M769" s="266"/>
      <c r="N769" s="272" t="s">
        <v>3386</v>
      </c>
      <c r="O769" s="272" t="s">
        <v>3373</v>
      </c>
    </row>
    <row r="770" spans="1:15" s="185" customFormat="1" ht="15" customHeight="1" x14ac:dyDescent="0.2">
      <c r="A770" s="264" t="s">
        <v>3948</v>
      </c>
      <c r="B770" s="265">
        <v>5</v>
      </c>
      <c r="C770" s="265" t="s">
        <v>2256</v>
      </c>
      <c r="D770" s="264"/>
      <c r="E770" s="264"/>
      <c r="F770" s="266"/>
      <c r="G770" s="266"/>
      <c r="H770" s="266" t="s">
        <v>3388</v>
      </c>
      <c r="I770" s="334"/>
      <c r="J770" s="334"/>
      <c r="K770" s="266"/>
      <c r="L770" s="266"/>
      <c r="M770" s="266"/>
      <c r="N770" s="272" t="s">
        <v>3389</v>
      </c>
      <c r="O770" s="272" t="s">
        <v>3373</v>
      </c>
    </row>
    <row r="771" spans="1:15" s="185" customFormat="1" ht="15" customHeight="1" x14ac:dyDescent="0.2">
      <c r="A771" s="193" t="s">
        <v>3949</v>
      </c>
      <c r="B771" s="194">
        <v>3</v>
      </c>
      <c r="C771" s="194" t="s">
        <v>2236</v>
      </c>
      <c r="D771" s="193"/>
      <c r="E771" s="193"/>
      <c r="F771" s="196" t="s">
        <v>3391</v>
      </c>
      <c r="G771" s="196"/>
      <c r="H771" s="196"/>
      <c r="I771" s="196"/>
      <c r="J771" s="198"/>
      <c r="K771" s="197"/>
      <c r="L771" s="197"/>
      <c r="M771" s="197"/>
      <c r="N771" s="198" t="s">
        <v>3392</v>
      </c>
      <c r="O771" s="198"/>
    </row>
    <row r="772" spans="1:15" s="185" customFormat="1" ht="15" customHeight="1" x14ac:dyDescent="0.2">
      <c r="A772" s="200" t="s">
        <v>3950</v>
      </c>
      <c r="B772" s="201">
        <v>4</v>
      </c>
      <c r="C772" s="201" t="s">
        <v>2236</v>
      </c>
      <c r="D772" s="200"/>
      <c r="E772" s="200"/>
      <c r="F772" s="202"/>
      <c r="G772" s="202" t="s">
        <v>3394</v>
      </c>
      <c r="H772" s="202"/>
      <c r="I772" s="202"/>
      <c r="J772" s="202"/>
      <c r="K772" s="202"/>
      <c r="L772" s="202"/>
      <c r="M772" s="202"/>
      <c r="N772" s="203" t="s">
        <v>3395</v>
      </c>
      <c r="O772" s="203"/>
    </row>
    <row r="773" spans="1:15" ht="15" customHeight="1" x14ac:dyDescent="0.2">
      <c r="A773" s="264" t="s">
        <v>3951</v>
      </c>
      <c r="B773" s="265">
        <v>5</v>
      </c>
      <c r="C773" s="265" t="s">
        <v>2256</v>
      </c>
      <c r="D773" s="264"/>
      <c r="E773" s="264"/>
      <c r="F773" s="266"/>
      <c r="G773" s="266"/>
      <c r="H773" s="266" t="s">
        <v>3397</v>
      </c>
      <c r="I773" s="266"/>
      <c r="J773" s="266"/>
      <c r="K773" s="266"/>
      <c r="L773" s="266"/>
      <c r="M773" s="266"/>
      <c r="N773" s="272" t="s">
        <v>3398</v>
      </c>
      <c r="O773" s="272"/>
    </row>
    <row r="774" spans="1:15" ht="15" customHeight="1" x14ac:dyDescent="0.2">
      <c r="A774" s="264" t="s">
        <v>3952</v>
      </c>
      <c r="B774" s="265">
        <v>5</v>
      </c>
      <c r="C774" s="265" t="s">
        <v>2256</v>
      </c>
      <c r="D774" s="264"/>
      <c r="E774" s="264"/>
      <c r="F774" s="266"/>
      <c r="G774" s="266"/>
      <c r="H774" s="266" t="s">
        <v>3400</v>
      </c>
      <c r="I774" s="266"/>
      <c r="J774" s="266"/>
      <c r="K774" s="266"/>
      <c r="L774" s="266"/>
      <c r="M774" s="266"/>
      <c r="N774" s="272" t="s">
        <v>3401</v>
      </c>
      <c r="O774" s="272" t="s">
        <v>3402</v>
      </c>
    </row>
    <row r="775" spans="1:15" ht="15" customHeight="1" x14ac:dyDescent="0.2">
      <c r="A775" s="264" t="s">
        <v>3953</v>
      </c>
      <c r="B775" s="265">
        <v>5</v>
      </c>
      <c r="C775" s="265" t="s">
        <v>2256</v>
      </c>
      <c r="D775" s="337"/>
      <c r="E775" s="337"/>
      <c r="F775" s="301"/>
      <c r="G775" s="301"/>
      <c r="H775" s="337" t="s">
        <v>3404</v>
      </c>
      <c r="I775" s="301"/>
      <c r="J775" s="301"/>
      <c r="K775" s="301"/>
      <c r="L775" s="301"/>
      <c r="M775" s="301"/>
      <c r="N775" s="338" t="s">
        <v>3954</v>
      </c>
      <c r="O775" s="338" t="s">
        <v>3955</v>
      </c>
    </row>
    <row r="776" spans="1:15" ht="15" customHeight="1" x14ac:dyDescent="0.2">
      <c r="A776" s="264" t="s">
        <v>3956</v>
      </c>
      <c r="B776" s="265">
        <v>5</v>
      </c>
      <c r="C776" s="265" t="s">
        <v>2256</v>
      </c>
      <c r="D776" s="337"/>
      <c r="E776" s="337"/>
      <c r="F776" s="301"/>
      <c r="G776" s="301"/>
      <c r="H776" s="301" t="s">
        <v>3408</v>
      </c>
      <c r="I776" s="301"/>
      <c r="J776" s="301"/>
      <c r="K776" s="301"/>
      <c r="L776" s="301"/>
      <c r="M776" s="301"/>
      <c r="N776" s="338" t="s">
        <v>3409</v>
      </c>
      <c r="O776" s="338" t="s">
        <v>3410</v>
      </c>
    </row>
    <row r="777" spans="1:15" ht="15" customHeight="1" x14ac:dyDescent="0.2">
      <c r="A777" s="264" t="s">
        <v>3957</v>
      </c>
      <c r="B777" s="265">
        <v>5</v>
      </c>
      <c r="C777" s="265" t="s">
        <v>2256</v>
      </c>
      <c r="D777" s="264"/>
      <c r="E777" s="264"/>
      <c r="F777" s="266"/>
      <c r="G777" s="266"/>
      <c r="H777" s="266" t="s">
        <v>3412</v>
      </c>
      <c r="I777" s="266"/>
      <c r="J777" s="266"/>
      <c r="K777" s="266"/>
      <c r="L777" s="266"/>
      <c r="M777" s="266"/>
      <c r="N777" s="272" t="s">
        <v>3413</v>
      </c>
      <c r="O777" s="272"/>
    </row>
    <row r="778" spans="1:15" ht="15" customHeight="1" x14ac:dyDescent="0.2">
      <c r="A778" s="264" t="s">
        <v>3958</v>
      </c>
      <c r="B778" s="265">
        <v>5</v>
      </c>
      <c r="C778" s="265" t="s">
        <v>2256</v>
      </c>
      <c r="D778" s="264"/>
      <c r="E778" s="264"/>
      <c r="F778" s="266"/>
      <c r="G778" s="266"/>
      <c r="H778" s="266" t="s">
        <v>3415</v>
      </c>
      <c r="I778" s="266"/>
      <c r="J778" s="266"/>
      <c r="K778" s="266"/>
      <c r="L778" s="266"/>
      <c r="M778" s="266"/>
      <c r="N778" s="272" t="s">
        <v>3416</v>
      </c>
      <c r="O778" s="272" t="s">
        <v>3417</v>
      </c>
    </row>
    <row r="779" spans="1:15" s="185" customFormat="1" ht="15" customHeight="1" x14ac:dyDescent="0.2">
      <c r="A779" s="264" t="s">
        <v>3959</v>
      </c>
      <c r="B779" s="265">
        <v>5</v>
      </c>
      <c r="C779" s="265" t="s">
        <v>2256</v>
      </c>
      <c r="D779" s="264"/>
      <c r="E779" s="264"/>
      <c r="F779" s="266"/>
      <c r="G779" s="266"/>
      <c r="H779" s="266" t="s">
        <v>3419</v>
      </c>
      <c r="I779" s="266"/>
      <c r="J779" s="266"/>
      <c r="K779" s="266"/>
      <c r="L779" s="266"/>
      <c r="M779" s="266"/>
      <c r="N779" s="272" t="s">
        <v>3420</v>
      </c>
      <c r="O779" s="272"/>
    </row>
    <row r="780" spans="1:15" s="185" customFormat="1" ht="15" customHeight="1" x14ac:dyDescent="0.2">
      <c r="A780" s="320" t="s">
        <v>3960</v>
      </c>
      <c r="B780" s="321">
        <v>4</v>
      </c>
      <c r="C780" s="321" t="s">
        <v>2256</v>
      </c>
      <c r="D780" s="320"/>
      <c r="E780" s="320"/>
      <c r="F780" s="322"/>
      <c r="G780" s="322" t="s">
        <v>3422</v>
      </c>
      <c r="H780" s="322"/>
      <c r="I780" s="322"/>
      <c r="J780" s="322"/>
      <c r="K780" s="322"/>
      <c r="L780" s="322"/>
      <c r="M780" s="322"/>
      <c r="N780" s="339" t="s">
        <v>3961</v>
      </c>
      <c r="O780" s="339"/>
    </row>
    <row r="781" spans="1:15" s="185" customFormat="1" ht="15" customHeight="1" x14ac:dyDescent="0.2">
      <c r="A781" s="320" t="s">
        <v>3962</v>
      </c>
      <c r="B781" s="321">
        <v>4</v>
      </c>
      <c r="C781" s="321" t="s">
        <v>2256</v>
      </c>
      <c r="D781" s="320"/>
      <c r="E781" s="320"/>
      <c r="F781" s="322"/>
      <c r="G781" s="322" t="s">
        <v>3425</v>
      </c>
      <c r="H781" s="322"/>
      <c r="I781" s="322"/>
      <c r="J781" s="322"/>
      <c r="K781" s="322"/>
      <c r="L781" s="322"/>
      <c r="M781" s="322"/>
      <c r="N781" s="339" t="s">
        <v>3426</v>
      </c>
      <c r="O781" s="339"/>
    </row>
    <row r="782" spans="1:15" s="185" customFormat="1" ht="15" customHeight="1" x14ac:dyDescent="0.2">
      <c r="A782" s="200" t="s">
        <v>3963</v>
      </c>
      <c r="B782" s="201">
        <v>4</v>
      </c>
      <c r="C782" s="201" t="s">
        <v>2236</v>
      </c>
      <c r="D782" s="200"/>
      <c r="E782" s="200"/>
      <c r="F782" s="202"/>
      <c r="G782" s="202" t="s">
        <v>3428</v>
      </c>
      <c r="H782" s="202"/>
      <c r="I782" s="202"/>
      <c r="J782" s="202"/>
      <c r="K782" s="202"/>
      <c r="L782" s="202"/>
      <c r="M782" s="202"/>
      <c r="N782" s="203" t="s">
        <v>3429</v>
      </c>
      <c r="O782" s="203"/>
    </row>
    <row r="783" spans="1:15" ht="15" customHeight="1" x14ac:dyDescent="0.2">
      <c r="A783" s="264" t="s">
        <v>3964</v>
      </c>
      <c r="B783" s="265">
        <v>5</v>
      </c>
      <c r="C783" s="265" t="s">
        <v>2256</v>
      </c>
      <c r="D783" s="264"/>
      <c r="E783" s="264"/>
      <c r="F783" s="266"/>
      <c r="G783" s="266"/>
      <c r="H783" s="266" t="s">
        <v>3965</v>
      </c>
      <c r="I783" s="266"/>
      <c r="J783" s="266"/>
      <c r="K783" s="266"/>
      <c r="L783" s="266"/>
      <c r="M783" s="266"/>
      <c r="N783" s="272" t="s">
        <v>3966</v>
      </c>
      <c r="O783" s="272" t="s">
        <v>3967</v>
      </c>
    </row>
    <row r="784" spans="1:15" ht="15" customHeight="1" x14ac:dyDescent="0.2">
      <c r="A784" s="264" t="s">
        <v>3968</v>
      </c>
      <c r="B784" s="265">
        <v>5</v>
      </c>
      <c r="C784" s="265" t="s">
        <v>2256</v>
      </c>
      <c r="D784" s="264"/>
      <c r="E784" s="264"/>
      <c r="F784" s="266"/>
      <c r="G784" s="266"/>
      <c r="H784" s="266" t="s">
        <v>3969</v>
      </c>
      <c r="I784" s="266"/>
      <c r="J784" s="334"/>
      <c r="K784" s="266"/>
      <c r="L784" s="266"/>
      <c r="M784" s="266"/>
      <c r="N784" s="272" t="s">
        <v>3970</v>
      </c>
      <c r="O784" s="272" t="s">
        <v>3971</v>
      </c>
    </row>
    <row r="785" spans="1:15" s="185" customFormat="1" ht="15" customHeight="1" x14ac:dyDescent="0.2">
      <c r="A785" s="264" t="s">
        <v>3972</v>
      </c>
      <c r="B785" s="265">
        <v>5</v>
      </c>
      <c r="C785" s="265" t="s">
        <v>2256</v>
      </c>
      <c r="D785" s="264"/>
      <c r="E785" s="264"/>
      <c r="F785" s="266"/>
      <c r="G785" s="266"/>
      <c r="H785" s="266" t="s">
        <v>3431</v>
      </c>
      <c r="I785" s="266"/>
      <c r="J785" s="266"/>
      <c r="K785" s="266"/>
      <c r="L785" s="266"/>
      <c r="M785" s="266"/>
      <c r="N785" s="272" t="s">
        <v>3432</v>
      </c>
      <c r="O785" s="272" t="s">
        <v>3433</v>
      </c>
    </row>
    <row r="786" spans="1:15" s="185" customFormat="1" ht="15" customHeight="1" x14ac:dyDescent="0.2">
      <c r="A786" s="264" t="s">
        <v>3973</v>
      </c>
      <c r="B786" s="265">
        <v>5</v>
      </c>
      <c r="C786" s="265" t="s">
        <v>2256</v>
      </c>
      <c r="D786" s="264"/>
      <c r="E786" s="264"/>
      <c r="F786" s="266"/>
      <c r="G786" s="266"/>
      <c r="H786" s="266" t="s">
        <v>3974</v>
      </c>
      <c r="I786" s="266"/>
      <c r="J786" s="266"/>
      <c r="K786" s="266"/>
      <c r="L786" s="266"/>
      <c r="M786" s="266"/>
      <c r="N786" s="272" t="s">
        <v>3975</v>
      </c>
      <c r="O786" s="272" t="s">
        <v>3976</v>
      </c>
    </row>
    <row r="787" spans="1:15" s="185" customFormat="1" ht="15" customHeight="1" x14ac:dyDescent="0.2">
      <c r="A787" s="200" t="s">
        <v>3977</v>
      </c>
      <c r="B787" s="201">
        <v>4</v>
      </c>
      <c r="C787" s="201" t="s">
        <v>2236</v>
      </c>
      <c r="D787" s="200"/>
      <c r="E787" s="200"/>
      <c r="F787" s="202"/>
      <c r="G787" s="202" t="s">
        <v>3449</v>
      </c>
      <c r="H787" s="202"/>
      <c r="I787" s="202"/>
      <c r="J787" s="202"/>
      <c r="K787" s="202"/>
      <c r="L787" s="202"/>
      <c r="M787" s="202"/>
      <c r="N787" s="203" t="s">
        <v>3450</v>
      </c>
      <c r="O787" s="203"/>
    </row>
    <row r="788" spans="1:15" s="185" customFormat="1" ht="15" customHeight="1" x14ac:dyDescent="0.2">
      <c r="A788" s="204" t="s">
        <v>3978</v>
      </c>
      <c r="B788" s="205">
        <v>5</v>
      </c>
      <c r="C788" s="205" t="s">
        <v>2236</v>
      </c>
      <c r="D788" s="204"/>
      <c r="E788" s="204"/>
      <c r="F788" s="206"/>
      <c r="G788" s="206"/>
      <c r="H788" s="206" t="s">
        <v>3452</v>
      </c>
      <c r="I788" s="206"/>
      <c r="J788" s="206"/>
      <c r="K788" s="206"/>
      <c r="L788" s="206"/>
      <c r="M788" s="206"/>
      <c r="N788" s="229" t="s">
        <v>3453</v>
      </c>
      <c r="O788" s="229"/>
    </row>
    <row r="789" spans="1:15" ht="15" customHeight="1" x14ac:dyDescent="0.2">
      <c r="A789" s="179" t="s">
        <v>3979</v>
      </c>
      <c r="B789" s="211">
        <v>6</v>
      </c>
      <c r="C789" s="211" t="s">
        <v>2256</v>
      </c>
      <c r="D789" s="179"/>
      <c r="E789" s="179"/>
      <c r="F789" s="212"/>
      <c r="G789" s="212"/>
      <c r="H789" s="212"/>
      <c r="I789" s="212" t="s">
        <v>3455</v>
      </c>
      <c r="J789" s="212"/>
      <c r="K789" s="212"/>
      <c r="L789" s="212"/>
      <c r="M789" s="212"/>
      <c r="N789" s="234" t="s">
        <v>3456</v>
      </c>
      <c r="O789" s="234"/>
    </row>
    <row r="790" spans="1:15" ht="15" customHeight="1" x14ac:dyDescent="0.2">
      <c r="D790" s="211"/>
      <c r="E790" s="211"/>
      <c r="F790" s="211"/>
      <c r="G790" s="211"/>
      <c r="H790" s="211"/>
      <c r="I790" s="211"/>
      <c r="J790" s="211"/>
      <c r="K790" s="211"/>
      <c r="L790" s="211"/>
      <c r="M790" s="211"/>
      <c r="N790" s="211"/>
      <c r="O790" s="211"/>
    </row>
    <row r="791" spans="1:15" ht="15" customHeight="1" x14ac:dyDescent="0.2">
      <c r="D791" s="211"/>
      <c r="E791" s="211"/>
      <c r="F791" s="211"/>
      <c r="G791" s="211"/>
      <c r="H791" s="211"/>
      <c r="I791" s="211"/>
      <c r="J791" s="211"/>
      <c r="K791" s="211"/>
      <c r="L791" s="211"/>
      <c r="M791" s="211"/>
      <c r="N791" s="211"/>
      <c r="O791" s="211"/>
    </row>
    <row r="792" spans="1:15" ht="15" customHeight="1" x14ac:dyDescent="0.2">
      <c r="D792" s="211"/>
      <c r="E792" s="211"/>
      <c r="F792" s="211"/>
      <c r="G792" s="211"/>
      <c r="H792" s="211"/>
      <c r="I792" s="211"/>
      <c r="J792" s="211"/>
      <c r="K792" s="211"/>
      <c r="L792" s="211"/>
      <c r="M792" s="211"/>
      <c r="N792" s="211"/>
      <c r="O792" s="211"/>
    </row>
    <row r="793" spans="1:15" ht="15" customHeight="1" x14ac:dyDescent="0.2">
      <c r="D793" s="211"/>
      <c r="E793" s="211"/>
      <c r="F793" s="211"/>
      <c r="G793" s="211"/>
      <c r="H793" s="211"/>
      <c r="I793" s="211"/>
      <c r="J793" s="211"/>
      <c r="K793" s="211"/>
      <c r="L793" s="211"/>
      <c r="M793" s="211"/>
      <c r="N793" s="211"/>
      <c r="O793" s="211"/>
    </row>
    <row r="794" spans="1:15" ht="15" customHeight="1" x14ac:dyDescent="0.2">
      <c r="D794" s="211"/>
      <c r="E794" s="211"/>
      <c r="F794" s="211"/>
      <c r="G794" s="211"/>
      <c r="H794" s="211"/>
      <c r="I794" s="211"/>
      <c r="J794" s="211"/>
      <c r="K794" s="211"/>
      <c r="L794" s="211"/>
      <c r="M794" s="211"/>
      <c r="N794" s="211"/>
      <c r="O794" s="211"/>
    </row>
    <row r="795" spans="1:15" ht="15" customHeight="1" x14ac:dyDescent="0.2">
      <c r="D795" s="211"/>
      <c r="E795" s="211"/>
      <c r="F795" s="211"/>
      <c r="G795" s="211"/>
      <c r="H795" s="211"/>
      <c r="I795" s="211"/>
      <c r="J795" s="211"/>
      <c r="K795" s="211"/>
      <c r="L795" s="211"/>
      <c r="M795" s="211"/>
      <c r="N795" s="211"/>
      <c r="O795" s="211"/>
    </row>
    <row r="796" spans="1:15" ht="15" customHeight="1" x14ac:dyDescent="0.2">
      <c r="D796" s="211"/>
      <c r="E796" s="211"/>
      <c r="F796" s="211"/>
      <c r="G796" s="211"/>
      <c r="H796" s="211"/>
      <c r="I796" s="211"/>
      <c r="J796" s="211"/>
      <c r="K796" s="211"/>
      <c r="L796" s="211"/>
      <c r="M796" s="211"/>
      <c r="N796" s="211"/>
      <c r="O796" s="211"/>
    </row>
    <row r="797" spans="1:15" ht="15" customHeight="1" x14ac:dyDescent="0.2">
      <c r="D797" s="211"/>
      <c r="E797" s="211"/>
      <c r="F797" s="211"/>
      <c r="G797" s="211"/>
      <c r="H797" s="211"/>
      <c r="I797" s="211"/>
      <c r="J797" s="211"/>
      <c r="K797" s="211"/>
      <c r="L797" s="211"/>
      <c r="M797" s="211"/>
      <c r="N797" s="211"/>
      <c r="O797" s="211"/>
    </row>
    <row r="798" spans="1:15" ht="15" customHeight="1" x14ac:dyDescent="0.2">
      <c r="D798" s="211"/>
      <c r="E798" s="211"/>
      <c r="F798" s="211"/>
      <c r="G798" s="211"/>
      <c r="H798" s="211"/>
      <c r="I798" s="211"/>
      <c r="J798" s="211"/>
      <c r="K798" s="211"/>
      <c r="L798" s="211"/>
      <c r="M798" s="211"/>
      <c r="N798" s="211"/>
      <c r="O798" s="211"/>
    </row>
    <row r="799" spans="1:15" ht="15" customHeight="1" x14ac:dyDescent="0.2">
      <c r="D799" s="211"/>
      <c r="E799" s="211"/>
      <c r="F799" s="211"/>
      <c r="G799" s="211"/>
      <c r="H799" s="211"/>
      <c r="I799" s="211"/>
      <c r="J799" s="211"/>
      <c r="K799" s="211"/>
      <c r="L799" s="211"/>
      <c r="M799" s="211"/>
      <c r="N799" s="211"/>
      <c r="O799" s="211"/>
    </row>
    <row r="800" spans="1:15" ht="15" customHeight="1" x14ac:dyDescent="0.2">
      <c r="D800" s="211"/>
      <c r="E800" s="211"/>
      <c r="F800" s="211"/>
      <c r="G800" s="211"/>
      <c r="H800" s="211"/>
      <c r="I800" s="211"/>
      <c r="J800" s="211"/>
      <c r="K800" s="211"/>
      <c r="L800" s="211"/>
      <c r="M800" s="211"/>
      <c r="N800" s="211"/>
      <c r="O800" s="211"/>
    </row>
    <row r="801" spans="4:15" ht="15" customHeight="1" x14ac:dyDescent="0.2">
      <c r="D801" s="211"/>
      <c r="E801" s="211"/>
      <c r="F801" s="211"/>
      <c r="G801" s="211"/>
      <c r="H801" s="211"/>
      <c r="I801" s="211"/>
      <c r="J801" s="211"/>
      <c r="K801" s="211"/>
      <c r="L801" s="211"/>
      <c r="M801" s="211"/>
      <c r="N801" s="211"/>
      <c r="O801" s="211"/>
    </row>
    <row r="802" spans="4:15" ht="15" customHeight="1" x14ac:dyDescent="0.2">
      <c r="D802" s="211"/>
      <c r="E802" s="211"/>
      <c r="F802" s="211"/>
      <c r="G802" s="211"/>
      <c r="H802" s="211"/>
      <c r="I802" s="211"/>
      <c r="J802" s="211"/>
      <c r="K802" s="211"/>
      <c r="L802" s="211"/>
      <c r="M802" s="211"/>
      <c r="N802" s="211"/>
      <c r="O802" s="211"/>
    </row>
    <row r="803" spans="4:15" ht="15" customHeight="1" x14ac:dyDescent="0.2">
      <c r="D803" s="211"/>
      <c r="E803" s="211"/>
      <c r="F803" s="211"/>
      <c r="G803" s="211"/>
      <c r="H803" s="211"/>
      <c r="I803" s="211"/>
      <c r="J803" s="211"/>
      <c r="K803" s="211"/>
      <c r="L803" s="211"/>
      <c r="M803" s="211"/>
      <c r="N803" s="211"/>
      <c r="O803" s="211"/>
    </row>
    <row r="804" spans="4:15" ht="15" customHeight="1" x14ac:dyDescent="0.2">
      <c r="D804" s="211"/>
      <c r="E804" s="211"/>
      <c r="F804" s="211"/>
      <c r="G804" s="211"/>
      <c r="H804" s="211"/>
      <c r="I804" s="211"/>
      <c r="J804" s="211"/>
      <c r="K804" s="211"/>
      <c r="L804" s="211"/>
      <c r="M804" s="211"/>
      <c r="N804" s="211"/>
      <c r="O804" s="211"/>
    </row>
    <row r="805" spans="4:15" ht="15" customHeight="1" x14ac:dyDescent="0.2">
      <c r="D805" s="211"/>
      <c r="E805" s="211"/>
      <c r="F805" s="211"/>
      <c r="G805" s="211"/>
      <c r="H805" s="211"/>
      <c r="I805" s="211"/>
      <c r="J805" s="211"/>
      <c r="K805" s="211"/>
      <c r="L805" s="211"/>
      <c r="M805" s="211"/>
      <c r="N805" s="211"/>
      <c r="O805" s="211"/>
    </row>
    <row r="806" spans="4:15" ht="15" customHeight="1" x14ac:dyDescent="0.2">
      <c r="D806" s="211"/>
      <c r="E806" s="211"/>
      <c r="F806" s="211"/>
      <c r="G806" s="211"/>
      <c r="H806" s="211"/>
      <c r="I806" s="211"/>
      <c r="J806" s="211"/>
      <c r="K806" s="211"/>
      <c r="L806" s="211"/>
      <c r="M806" s="211"/>
      <c r="N806" s="211"/>
      <c r="O806" s="211"/>
    </row>
    <row r="807" spans="4:15" ht="15" customHeight="1" x14ac:dyDescent="0.2">
      <c r="D807" s="211"/>
      <c r="E807" s="211"/>
      <c r="F807" s="211"/>
      <c r="G807" s="211"/>
      <c r="H807" s="211"/>
      <c r="I807" s="211"/>
      <c r="J807" s="211"/>
      <c r="K807" s="211"/>
      <c r="L807" s="211"/>
      <c r="M807" s="211"/>
      <c r="N807" s="211"/>
      <c r="O807" s="211"/>
    </row>
    <row r="808" spans="4:15" ht="15" customHeight="1" x14ac:dyDescent="0.2">
      <c r="D808" s="211"/>
      <c r="E808" s="211"/>
      <c r="F808" s="211"/>
      <c r="G808" s="211"/>
      <c r="H808" s="211"/>
      <c r="I808" s="211"/>
      <c r="J808" s="211"/>
      <c r="K808" s="211"/>
      <c r="L808" s="211"/>
      <c r="M808" s="211"/>
      <c r="N808" s="211"/>
      <c r="O808" s="211"/>
    </row>
    <row r="809" spans="4:15" ht="15" customHeight="1" x14ac:dyDescent="0.2">
      <c r="D809" s="211"/>
      <c r="E809" s="211"/>
      <c r="F809" s="211"/>
      <c r="G809" s="211"/>
      <c r="H809" s="211"/>
      <c r="I809" s="211"/>
      <c r="J809" s="211"/>
      <c r="K809" s="211"/>
      <c r="L809" s="211"/>
      <c r="M809" s="211"/>
      <c r="N809" s="211"/>
      <c r="O809" s="211"/>
    </row>
    <row r="810" spans="4:15" ht="15" customHeight="1" x14ac:dyDescent="0.2">
      <c r="D810" s="211"/>
      <c r="E810" s="211"/>
      <c r="F810" s="211"/>
      <c r="G810" s="211"/>
      <c r="H810" s="211"/>
      <c r="I810" s="211"/>
      <c r="J810" s="211"/>
      <c r="K810" s="211"/>
      <c r="L810" s="211"/>
      <c r="M810" s="211"/>
      <c r="N810" s="211"/>
      <c r="O810" s="211"/>
    </row>
    <row r="811" spans="4:15" ht="15" customHeight="1" x14ac:dyDescent="0.2">
      <c r="D811" s="211"/>
      <c r="E811" s="211"/>
      <c r="F811" s="211"/>
      <c r="G811" s="211"/>
      <c r="H811" s="211"/>
      <c r="I811" s="211"/>
      <c r="J811" s="211"/>
      <c r="K811" s="211"/>
      <c r="L811" s="211"/>
      <c r="M811" s="211"/>
      <c r="N811" s="211"/>
      <c r="O811" s="211"/>
    </row>
    <row r="812" spans="4:15" ht="15" customHeight="1" x14ac:dyDescent="0.2">
      <c r="D812" s="211"/>
      <c r="E812" s="211"/>
      <c r="F812" s="211"/>
      <c r="G812" s="211"/>
      <c r="H812" s="211"/>
      <c r="I812" s="211"/>
      <c r="J812" s="211"/>
      <c r="K812" s="211"/>
      <c r="L812" s="211"/>
      <c r="M812" s="211"/>
      <c r="N812" s="211"/>
      <c r="O812" s="211"/>
    </row>
    <row r="813" spans="4:15" ht="15" customHeight="1" x14ac:dyDescent="0.2">
      <c r="D813" s="211"/>
      <c r="E813" s="211"/>
      <c r="F813" s="211"/>
      <c r="G813" s="211"/>
      <c r="H813" s="211"/>
      <c r="I813" s="211"/>
      <c r="J813" s="211"/>
      <c r="K813" s="211"/>
      <c r="L813" s="211"/>
      <c r="M813" s="211"/>
      <c r="N813" s="211"/>
      <c r="O813" s="211"/>
    </row>
    <row r="814" spans="4:15" ht="15" customHeight="1" x14ac:dyDescent="0.2">
      <c r="D814" s="211"/>
      <c r="E814" s="211"/>
      <c r="F814" s="211"/>
      <c r="G814" s="211"/>
      <c r="H814" s="211"/>
      <c r="I814" s="211"/>
      <c r="J814" s="211"/>
      <c r="K814" s="211"/>
      <c r="L814" s="211"/>
      <c r="M814" s="211"/>
      <c r="N814" s="211"/>
      <c r="O814" s="211"/>
    </row>
    <row r="815" spans="4:15" ht="15" customHeight="1" x14ac:dyDescent="0.2">
      <c r="D815" s="211"/>
      <c r="E815" s="211"/>
      <c r="F815" s="211"/>
      <c r="G815" s="211"/>
      <c r="H815" s="211"/>
      <c r="I815" s="211"/>
      <c r="J815" s="211"/>
      <c r="K815" s="211"/>
      <c r="L815" s="211"/>
      <c r="M815" s="211"/>
      <c r="N815" s="211"/>
      <c r="O815" s="211"/>
    </row>
    <row r="816" spans="4:15" ht="15" customHeight="1" x14ac:dyDescent="0.2">
      <c r="D816" s="211"/>
      <c r="E816" s="211"/>
      <c r="F816" s="211"/>
      <c r="G816" s="211"/>
      <c r="H816" s="211"/>
      <c r="I816" s="211"/>
      <c r="J816" s="211"/>
      <c r="K816" s="211"/>
      <c r="L816" s="211"/>
      <c r="M816" s="211"/>
      <c r="N816" s="211"/>
      <c r="O816" s="211"/>
    </row>
    <row r="817" spans="4:15" ht="15" customHeight="1" x14ac:dyDescent="0.2">
      <c r="D817" s="211"/>
      <c r="E817" s="211"/>
      <c r="F817" s="211"/>
      <c r="G817" s="211"/>
      <c r="H817" s="211"/>
      <c r="I817" s="211"/>
      <c r="J817" s="211"/>
      <c r="K817" s="211"/>
      <c r="L817" s="211"/>
      <c r="M817" s="211"/>
      <c r="N817" s="211"/>
      <c r="O817" s="211"/>
    </row>
    <row r="818" spans="4:15" ht="15" customHeight="1" x14ac:dyDescent="0.2">
      <c r="D818" s="211"/>
      <c r="E818" s="211"/>
      <c r="F818" s="211"/>
      <c r="G818" s="211"/>
      <c r="H818" s="211"/>
      <c r="I818" s="211"/>
      <c r="J818" s="211"/>
      <c r="K818" s="211"/>
      <c r="L818" s="211"/>
      <c r="M818" s="211"/>
      <c r="N818" s="211"/>
      <c r="O818" s="211"/>
    </row>
    <row r="819" spans="4:15" ht="15" customHeight="1" x14ac:dyDescent="0.2">
      <c r="D819" s="211"/>
      <c r="E819" s="211"/>
      <c r="F819" s="211"/>
      <c r="G819" s="211"/>
      <c r="H819" s="211"/>
      <c r="I819" s="211"/>
      <c r="J819" s="211"/>
      <c r="K819" s="211"/>
      <c r="L819" s="211"/>
      <c r="M819" s="211"/>
      <c r="N819" s="211"/>
      <c r="O819" s="211"/>
    </row>
    <row r="820" spans="4:15" ht="15" customHeight="1" x14ac:dyDescent="0.2">
      <c r="D820" s="211"/>
      <c r="E820" s="211"/>
      <c r="F820" s="211"/>
      <c r="G820" s="211"/>
      <c r="H820" s="211"/>
      <c r="I820" s="211"/>
      <c r="J820" s="211"/>
      <c r="K820" s="211"/>
      <c r="L820" s="211"/>
      <c r="M820" s="211"/>
      <c r="N820" s="211"/>
      <c r="O820" s="211"/>
    </row>
    <row r="821" spans="4:15" ht="15" customHeight="1" x14ac:dyDescent="0.2">
      <c r="D821" s="211"/>
      <c r="E821" s="211"/>
      <c r="F821" s="211"/>
      <c r="G821" s="211"/>
      <c r="H821" s="211"/>
      <c r="I821" s="211"/>
      <c r="J821" s="211"/>
      <c r="K821" s="211"/>
      <c r="L821" s="211"/>
      <c r="M821" s="211"/>
      <c r="N821" s="211"/>
      <c r="O821" s="211"/>
    </row>
    <row r="822" spans="4:15" ht="15" customHeight="1" x14ac:dyDescent="0.2">
      <c r="D822" s="211"/>
      <c r="E822" s="211"/>
      <c r="F822" s="211"/>
      <c r="G822" s="211"/>
      <c r="H822" s="211"/>
      <c r="I822" s="211"/>
      <c r="J822" s="211"/>
      <c r="K822" s="211"/>
      <c r="L822" s="211"/>
      <c r="M822" s="211"/>
      <c r="N822" s="211"/>
      <c r="O822" s="211"/>
    </row>
    <row r="823" spans="4:15" ht="15" customHeight="1" x14ac:dyDescent="0.2">
      <c r="D823" s="211"/>
      <c r="E823" s="211"/>
      <c r="F823" s="211"/>
      <c r="G823" s="211"/>
      <c r="H823" s="211"/>
      <c r="I823" s="211"/>
      <c r="J823" s="211"/>
      <c r="K823" s="211"/>
      <c r="L823" s="211"/>
      <c r="M823" s="211"/>
      <c r="N823" s="211"/>
      <c r="O823" s="211"/>
    </row>
    <row r="824" spans="4:15" ht="15" customHeight="1" x14ac:dyDescent="0.2">
      <c r="D824" s="211"/>
      <c r="E824" s="211"/>
      <c r="F824" s="211"/>
      <c r="G824" s="211"/>
      <c r="H824" s="211"/>
      <c r="I824" s="211"/>
      <c r="J824" s="211"/>
      <c r="K824" s="211"/>
      <c r="L824" s="211"/>
      <c r="M824" s="211"/>
      <c r="N824" s="211"/>
      <c r="O824" s="211"/>
    </row>
    <row r="825" spans="4:15" ht="15" customHeight="1" x14ac:dyDescent="0.2">
      <c r="D825" s="211"/>
      <c r="E825" s="211"/>
      <c r="F825" s="211"/>
      <c r="G825" s="211"/>
      <c r="H825" s="211"/>
      <c r="I825" s="211"/>
      <c r="J825" s="211"/>
      <c r="K825" s="211"/>
      <c r="L825" s="211"/>
      <c r="M825" s="211"/>
      <c r="N825" s="211"/>
      <c r="O825" s="211"/>
    </row>
    <row r="826" spans="4:15" ht="15" customHeight="1" x14ac:dyDescent="0.2">
      <c r="D826" s="211"/>
      <c r="E826" s="211"/>
      <c r="F826" s="211"/>
      <c r="G826" s="211"/>
      <c r="H826" s="211"/>
      <c r="I826" s="211"/>
      <c r="J826" s="211"/>
      <c r="K826" s="211"/>
      <c r="L826" s="211"/>
      <c r="M826" s="211"/>
      <c r="N826" s="211"/>
      <c r="O826" s="211"/>
    </row>
    <row r="827" spans="4:15" ht="15" customHeight="1" x14ac:dyDescent="0.2">
      <c r="D827" s="211"/>
      <c r="E827" s="211"/>
      <c r="F827" s="211"/>
      <c r="G827" s="211"/>
      <c r="H827" s="211"/>
      <c r="I827" s="211"/>
      <c r="J827" s="211"/>
      <c r="K827" s="211"/>
      <c r="L827" s="211"/>
      <c r="M827" s="211"/>
      <c r="N827" s="211"/>
      <c r="O827" s="211"/>
    </row>
    <row r="828" spans="4:15" ht="15" customHeight="1" x14ac:dyDescent="0.2">
      <c r="D828" s="211"/>
      <c r="E828" s="211"/>
      <c r="F828" s="211"/>
      <c r="G828" s="211"/>
      <c r="H828" s="211"/>
      <c r="I828" s="211"/>
      <c r="J828" s="211"/>
      <c r="K828" s="211"/>
      <c r="L828" s="211"/>
      <c r="M828" s="211"/>
      <c r="N828" s="211"/>
      <c r="O828" s="211"/>
    </row>
    <row r="829" spans="4:15" ht="15" customHeight="1" x14ac:dyDescent="0.2">
      <c r="D829" s="211"/>
      <c r="E829" s="211"/>
      <c r="F829" s="211"/>
      <c r="G829" s="211"/>
      <c r="H829" s="211"/>
      <c r="I829" s="211"/>
      <c r="J829" s="211"/>
      <c r="K829" s="211"/>
      <c r="L829" s="211"/>
      <c r="M829" s="211"/>
      <c r="N829" s="211"/>
      <c r="O829" s="211"/>
    </row>
    <row r="830" spans="4:15" ht="15" customHeight="1" x14ac:dyDescent="0.2">
      <c r="D830" s="211"/>
      <c r="E830" s="211"/>
      <c r="F830" s="211"/>
      <c r="G830" s="211"/>
      <c r="H830" s="211"/>
      <c r="I830" s="211"/>
      <c r="J830" s="211"/>
      <c r="K830" s="211"/>
      <c r="L830" s="211"/>
      <c r="M830" s="211"/>
      <c r="N830" s="211"/>
      <c r="O830" s="211"/>
    </row>
    <row r="831" spans="4:15" ht="15" customHeight="1" x14ac:dyDescent="0.2">
      <c r="D831" s="211"/>
      <c r="E831" s="211"/>
      <c r="F831" s="211"/>
      <c r="G831" s="211"/>
      <c r="H831" s="211"/>
      <c r="I831" s="211"/>
      <c r="J831" s="211"/>
      <c r="K831" s="211"/>
      <c r="L831" s="211"/>
      <c r="M831" s="211"/>
      <c r="N831" s="211"/>
      <c r="O831" s="211"/>
    </row>
    <row r="832" spans="4:15" ht="15" customHeight="1" x14ac:dyDescent="0.2">
      <c r="D832" s="211"/>
      <c r="E832" s="211"/>
      <c r="F832" s="211"/>
      <c r="G832" s="211"/>
      <c r="H832" s="211"/>
      <c r="I832" s="211"/>
      <c r="J832" s="211"/>
      <c r="K832" s="211"/>
      <c r="L832" s="211"/>
      <c r="M832" s="211"/>
      <c r="N832" s="211"/>
      <c r="O832" s="211"/>
    </row>
    <row r="833" spans="4:15" ht="15" customHeight="1" x14ac:dyDescent="0.2">
      <c r="D833" s="211"/>
      <c r="E833" s="211"/>
      <c r="F833" s="211"/>
      <c r="G833" s="211"/>
      <c r="H833" s="211"/>
      <c r="I833" s="211"/>
      <c r="J833" s="211"/>
      <c r="K833" s="211"/>
      <c r="L833" s="211"/>
      <c r="M833" s="211"/>
      <c r="N833" s="211"/>
      <c r="O833" s="211"/>
    </row>
    <row r="834" spans="4:15" ht="15" customHeight="1" x14ac:dyDescent="0.2">
      <c r="D834" s="211"/>
      <c r="E834" s="211"/>
      <c r="F834" s="211"/>
      <c r="G834" s="211"/>
      <c r="H834" s="211"/>
      <c r="I834" s="211"/>
      <c r="J834" s="211"/>
      <c r="K834" s="211"/>
      <c r="L834" s="211"/>
      <c r="M834" s="211"/>
      <c r="N834" s="211"/>
      <c r="O834" s="211"/>
    </row>
    <row r="835" spans="4:15" ht="15" customHeight="1" x14ac:dyDescent="0.2">
      <c r="D835" s="211"/>
      <c r="E835" s="211"/>
      <c r="F835" s="211"/>
      <c r="G835" s="211"/>
      <c r="H835" s="211"/>
      <c r="I835" s="211"/>
      <c r="J835" s="211"/>
      <c r="K835" s="211"/>
      <c r="L835" s="211"/>
      <c r="M835" s="211"/>
      <c r="N835" s="211"/>
      <c r="O835" s="211"/>
    </row>
    <row r="836" spans="4:15" ht="15" customHeight="1" x14ac:dyDescent="0.2">
      <c r="D836" s="211"/>
      <c r="E836" s="211"/>
      <c r="F836" s="211"/>
      <c r="G836" s="211"/>
      <c r="H836" s="211"/>
      <c r="I836" s="211"/>
      <c r="J836" s="211"/>
      <c r="K836" s="211"/>
      <c r="L836" s="211"/>
      <c r="M836" s="211"/>
      <c r="N836" s="211"/>
      <c r="O836" s="211"/>
    </row>
    <row r="837" spans="4:15" ht="15" customHeight="1" x14ac:dyDescent="0.2">
      <c r="D837" s="211"/>
      <c r="E837" s="211"/>
      <c r="F837" s="211"/>
      <c r="G837" s="211"/>
      <c r="H837" s="211"/>
      <c r="I837" s="211"/>
      <c r="J837" s="211"/>
      <c r="K837" s="211"/>
      <c r="L837" s="211"/>
      <c r="M837" s="211"/>
      <c r="N837" s="211"/>
      <c r="O837" s="211"/>
    </row>
    <row r="838" spans="4:15" ht="15" customHeight="1" x14ac:dyDescent="0.2">
      <c r="D838" s="211"/>
      <c r="E838" s="211"/>
      <c r="F838" s="211"/>
      <c r="G838" s="211"/>
      <c r="H838" s="211"/>
      <c r="I838" s="211"/>
      <c r="J838" s="211"/>
      <c r="K838" s="211"/>
      <c r="L838" s="211"/>
      <c r="M838" s="211"/>
      <c r="N838" s="211"/>
      <c r="O838" s="211"/>
    </row>
    <row r="839" spans="4:15" ht="15" customHeight="1" x14ac:dyDescent="0.2">
      <c r="D839" s="211"/>
      <c r="E839" s="211"/>
      <c r="F839" s="211"/>
      <c r="G839" s="211"/>
      <c r="H839" s="211"/>
      <c r="I839" s="211"/>
      <c r="J839" s="211"/>
      <c r="K839" s="211"/>
      <c r="L839" s="211"/>
      <c r="M839" s="211"/>
      <c r="N839" s="211"/>
      <c r="O839" s="211"/>
    </row>
    <row r="840" spans="4:15" ht="15" customHeight="1" x14ac:dyDescent="0.2">
      <c r="D840" s="211"/>
      <c r="E840" s="211"/>
      <c r="F840" s="211"/>
      <c r="G840" s="211"/>
      <c r="H840" s="211"/>
      <c r="I840" s="211"/>
      <c r="J840" s="211"/>
      <c r="K840" s="211"/>
      <c r="L840" s="211"/>
      <c r="M840" s="211"/>
      <c r="N840" s="211"/>
      <c r="O840" s="211"/>
    </row>
    <row r="841" spans="4:15" ht="15" customHeight="1" x14ac:dyDescent="0.2">
      <c r="D841" s="211"/>
      <c r="E841" s="211"/>
      <c r="F841" s="211"/>
      <c r="G841" s="211"/>
      <c r="H841" s="211"/>
      <c r="I841" s="211"/>
      <c r="J841" s="211"/>
      <c r="K841" s="211"/>
      <c r="L841" s="211"/>
      <c r="M841" s="211"/>
      <c r="N841" s="211"/>
      <c r="O841" s="211"/>
    </row>
    <row r="842" spans="4:15" ht="15" customHeight="1" x14ac:dyDescent="0.2">
      <c r="D842" s="211"/>
      <c r="E842" s="211"/>
      <c r="F842" s="211"/>
      <c r="G842" s="211"/>
      <c r="H842" s="211"/>
      <c r="I842" s="211"/>
      <c r="J842" s="211"/>
      <c r="K842" s="211"/>
      <c r="L842" s="211"/>
      <c r="M842" s="211"/>
      <c r="N842" s="211"/>
      <c r="O842" s="211"/>
    </row>
    <row r="843" spans="4:15" ht="15" customHeight="1" x14ac:dyDescent="0.2">
      <c r="D843" s="211"/>
      <c r="E843" s="211"/>
      <c r="F843" s="211"/>
      <c r="G843" s="211"/>
      <c r="H843" s="211"/>
      <c r="I843" s="211"/>
      <c r="J843" s="211"/>
      <c r="K843" s="211"/>
      <c r="L843" s="211"/>
      <c r="M843" s="211"/>
      <c r="N843" s="211"/>
      <c r="O843" s="211"/>
    </row>
    <row r="844" spans="4:15" ht="15" customHeight="1" x14ac:dyDescent="0.2">
      <c r="D844" s="211"/>
      <c r="E844" s="211"/>
      <c r="F844" s="211"/>
      <c r="G844" s="211"/>
      <c r="H844" s="211"/>
      <c r="I844" s="211"/>
      <c r="J844" s="211"/>
      <c r="K844" s="211"/>
      <c r="L844" s="211"/>
      <c r="M844" s="211"/>
      <c r="N844" s="211"/>
      <c r="O844" s="211"/>
    </row>
    <row r="845" spans="4:15" ht="15" customHeight="1" x14ac:dyDescent="0.2">
      <c r="D845" s="211"/>
      <c r="E845" s="211"/>
      <c r="F845" s="211"/>
      <c r="G845" s="211"/>
      <c r="H845" s="211"/>
      <c r="I845" s="211"/>
      <c r="J845" s="211"/>
      <c r="K845" s="211"/>
      <c r="L845" s="211"/>
      <c r="M845" s="211"/>
      <c r="N845" s="211"/>
      <c r="O845" s="211"/>
    </row>
    <row r="846" spans="4:15" ht="15" customHeight="1" x14ac:dyDescent="0.2">
      <c r="D846" s="211"/>
      <c r="E846" s="211"/>
      <c r="F846" s="211"/>
      <c r="G846" s="211"/>
      <c r="H846" s="211"/>
      <c r="I846" s="211"/>
      <c r="J846" s="211"/>
      <c r="K846" s="211"/>
      <c r="L846" s="211"/>
      <c r="M846" s="211"/>
      <c r="N846" s="211"/>
      <c r="O846" s="211"/>
    </row>
    <row r="847" spans="4:15" ht="15" customHeight="1" x14ac:dyDescent="0.2">
      <c r="D847" s="211"/>
      <c r="E847" s="211"/>
      <c r="F847" s="211"/>
      <c r="G847" s="211"/>
      <c r="H847" s="211"/>
      <c r="I847" s="211"/>
      <c r="J847" s="211"/>
      <c r="K847" s="211"/>
      <c r="L847" s="211"/>
      <c r="M847" s="211"/>
      <c r="N847" s="211"/>
      <c r="O847" s="211"/>
    </row>
    <row r="848" spans="4:15" ht="15" customHeight="1" x14ac:dyDescent="0.2">
      <c r="D848" s="211"/>
      <c r="E848" s="211"/>
      <c r="F848" s="211"/>
      <c r="G848" s="211"/>
      <c r="H848" s="211"/>
      <c r="I848" s="211"/>
      <c r="J848" s="211"/>
      <c r="K848" s="211"/>
      <c r="L848" s="211"/>
      <c r="M848" s="211"/>
      <c r="N848" s="211"/>
      <c r="O848" s="211"/>
    </row>
    <row r="849" spans="4:15" ht="15" customHeight="1" x14ac:dyDescent="0.2">
      <c r="D849" s="211"/>
      <c r="E849" s="211"/>
      <c r="F849" s="211"/>
      <c r="G849" s="211"/>
      <c r="H849" s="211"/>
      <c r="I849" s="211"/>
      <c r="J849" s="211"/>
      <c r="K849" s="211"/>
      <c r="L849" s="211"/>
      <c r="M849" s="211"/>
      <c r="N849" s="211"/>
      <c r="O849" s="211"/>
    </row>
    <row r="850" spans="4:15" ht="15" customHeight="1" x14ac:dyDescent="0.2">
      <c r="D850" s="211"/>
      <c r="E850" s="211"/>
      <c r="F850" s="211"/>
      <c r="G850" s="211"/>
      <c r="H850" s="211"/>
      <c r="I850" s="211"/>
      <c r="J850" s="211"/>
      <c r="K850" s="211"/>
      <c r="L850" s="211"/>
      <c r="M850" s="211"/>
      <c r="N850" s="211"/>
      <c r="O850" s="211"/>
    </row>
    <row r="851" spans="4:15" ht="15" customHeight="1" x14ac:dyDescent="0.2">
      <c r="D851" s="211"/>
      <c r="E851" s="211"/>
      <c r="F851" s="211"/>
      <c r="G851" s="211"/>
      <c r="H851" s="211"/>
      <c r="I851" s="211"/>
      <c r="J851" s="211"/>
      <c r="K851" s="211"/>
      <c r="L851" s="211"/>
      <c r="M851" s="211"/>
      <c r="N851" s="211"/>
      <c r="O851" s="211"/>
    </row>
    <row r="852" spans="4:15" ht="15" customHeight="1" x14ac:dyDescent="0.2">
      <c r="D852" s="211"/>
      <c r="E852" s="211"/>
      <c r="F852" s="211"/>
      <c r="G852" s="211"/>
      <c r="H852" s="211"/>
      <c r="I852" s="211"/>
      <c r="J852" s="211"/>
      <c r="K852" s="211"/>
      <c r="L852" s="211"/>
      <c r="M852" s="211"/>
      <c r="N852" s="211"/>
      <c r="O852" s="211"/>
    </row>
    <row r="853" spans="4:15" ht="15" customHeight="1" x14ac:dyDescent="0.2">
      <c r="D853" s="211"/>
      <c r="E853" s="211"/>
      <c r="F853" s="211"/>
      <c r="G853" s="211"/>
      <c r="H853" s="211"/>
      <c r="I853" s="211"/>
      <c r="J853" s="211"/>
      <c r="K853" s="211"/>
      <c r="L853" s="211"/>
      <c r="M853" s="211"/>
      <c r="N853" s="211"/>
      <c r="O853" s="211"/>
    </row>
    <row r="854" spans="4:15" ht="15" customHeight="1" x14ac:dyDescent="0.2">
      <c r="D854" s="211"/>
      <c r="E854" s="211"/>
      <c r="F854" s="211"/>
      <c r="G854" s="211"/>
      <c r="H854" s="211"/>
      <c r="I854" s="211"/>
      <c r="J854" s="211"/>
      <c r="K854" s="211"/>
      <c r="L854" s="211"/>
      <c r="M854" s="211"/>
      <c r="N854" s="211"/>
      <c r="O854" s="211"/>
    </row>
    <row r="855" spans="4:15" ht="15" customHeight="1" x14ac:dyDescent="0.2">
      <c r="D855" s="211"/>
      <c r="E855" s="211"/>
      <c r="F855" s="211"/>
      <c r="G855" s="211"/>
      <c r="H855" s="211"/>
      <c r="I855" s="211"/>
      <c r="J855" s="211"/>
      <c r="K855" s="211"/>
      <c r="L855" s="211"/>
      <c r="M855" s="211"/>
      <c r="N855" s="211"/>
      <c r="O855" s="211"/>
    </row>
    <row r="856" spans="4:15" ht="15" customHeight="1" x14ac:dyDescent="0.2">
      <c r="D856" s="211"/>
      <c r="E856" s="211"/>
      <c r="F856" s="211"/>
      <c r="G856" s="211"/>
      <c r="H856" s="211"/>
      <c r="I856" s="211"/>
      <c r="J856" s="211"/>
      <c r="K856" s="211"/>
      <c r="L856" s="211"/>
      <c r="M856" s="211"/>
      <c r="N856" s="211"/>
      <c r="O856" s="211"/>
    </row>
    <row r="857" spans="4:15" ht="15" customHeight="1" x14ac:dyDescent="0.2">
      <c r="D857" s="211"/>
      <c r="E857" s="211"/>
      <c r="F857" s="211"/>
      <c r="G857" s="211"/>
      <c r="H857" s="211"/>
      <c r="I857" s="211"/>
      <c r="J857" s="211"/>
      <c r="K857" s="211"/>
      <c r="L857" s="211"/>
      <c r="M857" s="211"/>
      <c r="N857" s="211"/>
      <c r="O857" s="211"/>
    </row>
    <row r="858" spans="4:15" ht="15" customHeight="1" x14ac:dyDescent="0.2">
      <c r="D858" s="211"/>
      <c r="E858" s="211"/>
      <c r="F858" s="211"/>
      <c r="G858" s="211"/>
      <c r="H858" s="211"/>
      <c r="I858" s="211"/>
      <c r="J858" s="211"/>
      <c r="K858" s="211"/>
      <c r="L858" s="211"/>
      <c r="M858" s="211"/>
      <c r="N858" s="211"/>
      <c r="O858" s="211"/>
    </row>
    <row r="859" spans="4:15" ht="15" customHeight="1" x14ac:dyDescent="0.2">
      <c r="D859" s="211"/>
      <c r="E859" s="211"/>
      <c r="F859" s="211"/>
      <c r="G859" s="211"/>
      <c r="H859" s="211"/>
      <c r="I859" s="211"/>
      <c r="J859" s="211"/>
      <c r="K859" s="211"/>
      <c r="L859" s="211"/>
      <c r="M859" s="211"/>
      <c r="N859" s="211"/>
      <c r="O859" s="211"/>
    </row>
    <row r="860" spans="4:15" ht="15" customHeight="1" x14ac:dyDescent="0.2">
      <c r="D860" s="211"/>
      <c r="E860" s="211"/>
      <c r="F860" s="211"/>
      <c r="G860" s="211"/>
      <c r="H860" s="211"/>
      <c r="I860" s="211"/>
      <c r="J860" s="211"/>
      <c r="K860" s="211"/>
      <c r="L860" s="211"/>
      <c r="M860" s="211"/>
      <c r="N860" s="211"/>
      <c r="O860" s="211"/>
    </row>
    <row r="861" spans="4:15" ht="15" customHeight="1" x14ac:dyDescent="0.2">
      <c r="D861" s="211"/>
      <c r="E861" s="211"/>
      <c r="F861" s="211"/>
      <c r="G861" s="211"/>
      <c r="H861" s="211"/>
      <c r="I861" s="211"/>
      <c r="J861" s="211"/>
      <c r="K861" s="211"/>
      <c r="L861" s="211"/>
      <c r="M861" s="211"/>
      <c r="N861" s="211"/>
      <c r="O861" s="211"/>
    </row>
    <row r="862" spans="4:15" ht="15" customHeight="1" x14ac:dyDescent="0.2">
      <c r="D862" s="211"/>
      <c r="E862" s="211"/>
      <c r="F862" s="211"/>
      <c r="G862" s="211"/>
      <c r="H862" s="211"/>
      <c r="I862" s="211"/>
      <c r="J862" s="211"/>
      <c r="K862" s="211"/>
      <c r="L862" s="211"/>
      <c r="M862" s="211"/>
      <c r="N862" s="211"/>
      <c r="O862" s="211"/>
    </row>
    <row r="863" spans="4:15" ht="15" customHeight="1" x14ac:dyDescent="0.2">
      <c r="D863" s="211"/>
      <c r="E863" s="211"/>
      <c r="F863" s="211"/>
      <c r="G863" s="211"/>
      <c r="H863" s="211"/>
      <c r="I863" s="211"/>
      <c r="J863" s="211"/>
      <c r="K863" s="211"/>
      <c r="L863" s="211"/>
      <c r="M863" s="211"/>
      <c r="N863" s="211"/>
      <c r="O863" s="211"/>
    </row>
    <row r="864" spans="4:15" ht="15" customHeight="1" x14ac:dyDescent="0.2">
      <c r="D864" s="211"/>
      <c r="E864" s="211"/>
      <c r="F864" s="211"/>
      <c r="G864" s="211"/>
      <c r="H864" s="211"/>
      <c r="I864" s="211"/>
      <c r="J864" s="211"/>
      <c r="K864" s="211"/>
      <c r="L864" s="211"/>
      <c r="M864" s="211"/>
      <c r="N864" s="211"/>
      <c r="O864" s="211"/>
    </row>
    <row r="865" spans="4:15" ht="15" customHeight="1" x14ac:dyDescent="0.2">
      <c r="D865" s="211"/>
      <c r="E865" s="211"/>
      <c r="F865" s="211"/>
      <c r="G865" s="211"/>
      <c r="H865" s="211"/>
      <c r="I865" s="211"/>
      <c r="J865" s="211"/>
      <c r="K865" s="211"/>
      <c r="L865" s="211"/>
      <c r="M865" s="211"/>
      <c r="N865" s="211"/>
      <c r="O865" s="211"/>
    </row>
    <row r="866" spans="4:15" ht="15" customHeight="1" x14ac:dyDescent="0.2">
      <c r="D866" s="211"/>
      <c r="E866" s="211"/>
      <c r="F866" s="211"/>
      <c r="G866" s="211"/>
      <c r="H866" s="211"/>
      <c r="I866" s="211"/>
      <c r="J866" s="211"/>
      <c r="K866" s="211"/>
      <c r="L866" s="211"/>
      <c r="M866" s="211"/>
      <c r="N866" s="211"/>
      <c r="O866" s="211"/>
    </row>
    <row r="867" spans="4:15" ht="15" customHeight="1" x14ac:dyDescent="0.2">
      <c r="D867" s="211"/>
      <c r="E867" s="211"/>
      <c r="F867" s="211"/>
      <c r="G867" s="211"/>
      <c r="H867" s="211"/>
      <c r="I867" s="211"/>
      <c r="J867" s="211"/>
      <c r="K867" s="211"/>
      <c r="L867" s="211"/>
      <c r="M867" s="211"/>
      <c r="N867" s="211"/>
      <c r="O867" s="211"/>
    </row>
    <row r="868" spans="4:15" ht="15" customHeight="1" x14ac:dyDescent="0.2">
      <c r="D868" s="211"/>
      <c r="E868" s="211"/>
      <c r="F868" s="211"/>
      <c r="G868" s="211"/>
      <c r="H868" s="211"/>
      <c r="I868" s="211"/>
      <c r="J868" s="211"/>
      <c r="K868" s="211"/>
      <c r="L868" s="211"/>
      <c r="M868" s="211"/>
      <c r="N868" s="211"/>
      <c r="O868" s="211"/>
    </row>
    <row r="869" spans="4:15" ht="15" customHeight="1" x14ac:dyDescent="0.2">
      <c r="D869" s="211"/>
      <c r="E869" s="211"/>
      <c r="F869" s="211"/>
      <c r="G869" s="211"/>
      <c r="H869" s="211"/>
      <c r="I869" s="211"/>
      <c r="J869" s="211"/>
      <c r="K869" s="211"/>
      <c r="L869" s="211"/>
      <c r="M869" s="211"/>
      <c r="N869" s="211"/>
      <c r="O869" s="211"/>
    </row>
    <row r="870" spans="4:15" ht="15" customHeight="1" x14ac:dyDescent="0.2">
      <c r="D870" s="211"/>
      <c r="E870" s="211"/>
      <c r="F870" s="211"/>
      <c r="G870" s="211"/>
      <c r="H870" s="211"/>
      <c r="I870" s="211"/>
      <c r="J870" s="211"/>
      <c r="K870" s="211"/>
      <c r="L870" s="211"/>
      <c r="M870" s="211"/>
      <c r="N870" s="211"/>
      <c r="O870" s="211"/>
    </row>
    <row r="871" spans="4:15" ht="15" customHeight="1" x14ac:dyDescent="0.2">
      <c r="D871" s="211"/>
      <c r="E871" s="211"/>
      <c r="F871" s="211"/>
      <c r="G871" s="211"/>
      <c r="H871" s="211"/>
      <c r="I871" s="211"/>
      <c r="J871" s="211"/>
      <c r="K871" s="211"/>
      <c r="L871" s="211"/>
      <c r="M871" s="211"/>
      <c r="N871" s="211"/>
      <c r="O871" s="211"/>
    </row>
    <row r="872" spans="4:15" ht="15" customHeight="1" x14ac:dyDescent="0.2">
      <c r="D872" s="211"/>
      <c r="E872" s="211"/>
      <c r="F872" s="211"/>
      <c r="G872" s="211"/>
      <c r="H872" s="211"/>
      <c r="I872" s="211"/>
      <c r="J872" s="211"/>
      <c r="K872" s="211"/>
      <c r="L872" s="211"/>
      <c r="M872" s="211"/>
      <c r="N872" s="211"/>
      <c r="O872" s="211"/>
    </row>
    <row r="873" spans="4:15" ht="15" customHeight="1" x14ac:dyDescent="0.2">
      <c r="D873" s="211"/>
      <c r="E873" s="211"/>
      <c r="F873" s="211"/>
      <c r="G873" s="211"/>
      <c r="H873" s="211"/>
      <c r="I873" s="211"/>
      <c r="J873" s="211"/>
      <c r="K873" s="211"/>
      <c r="L873" s="211"/>
      <c r="M873" s="211"/>
      <c r="N873" s="211"/>
      <c r="O873" s="211"/>
    </row>
    <row r="874" spans="4:15" ht="15" customHeight="1" x14ac:dyDescent="0.2">
      <c r="D874" s="211"/>
      <c r="E874" s="211"/>
      <c r="F874" s="211"/>
      <c r="G874" s="211"/>
      <c r="H874" s="211"/>
      <c r="I874" s="211"/>
      <c r="J874" s="211"/>
      <c r="K874" s="211"/>
      <c r="L874" s="211"/>
      <c r="M874" s="211"/>
      <c r="N874" s="211"/>
      <c r="O874" s="211"/>
    </row>
    <row r="875" spans="4:15" ht="15" customHeight="1" x14ac:dyDescent="0.2">
      <c r="D875" s="211"/>
      <c r="E875" s="211"/>
      <c r="F875" s="211"/>
      <c r="G875" s="211"/>
      <c r="H875" s="211"/>
      <c r="I875" s="211"/>
      <c r="J875" s="211"/>
      <c r="K875" s="211"/>
      <c r="L875" s="211"/>
      <c r="M875" s="211"/>
      <c r="N875" s="211"/>
      <c r="O875" s="211"/>
    </row>
    <row r="876" spans="4:15" ht="15" customHeight="1" x14ac:dyDescent="0.2">
      <c r="D876" s="211"/>
      <c r="E876" s="211"/>
      <c r="F876" s="211"/>
      <c r="G876" s="211"/>
      <c r="H876" s="211"/>
      <c r="I876" s="211"/>
      <c r="J876" s="211"/>
      <c r="K876" s="211"/>
      <c r="L876" s="211"/>
      <c r="M876" s="211"/>
      <c r="N876" s="211"/>
      <c r="O876" s="211"/>
    </row>
    <row r="877" spans="4:15" ht="15" customHeight="1" x14ac:dyDescent="0.2">
      <c r="D877" s="211"/>
      <c r="E877" s="211"/>
      <c r="F877" s="211"/>
      <c r="G877" s="211"/>
      <c r="H877" s="211"/>
      <c r="I877" s="211"/>
      <c r="J877" s="211"/>
      <c r="K877" s="211"/>
      <c r="L877" s="211"/>
      <c r="M877" s="211"/>
      <c r="N877" s="211"/>
      <c r="O877" s="211"/>
    </row>
    <row r="878" spans="4:15" ht="15" customHeight="1" x14ac:dyDescent="0.2">
      <c r="D878" s="211"/>
      <c r="E878" s="211"/>
      <c r="F878" s="211"/>
      <c r="G878" s="211"/>
      <c r="H878" s="211"/>
      <c r="I878" s="211"/>
      <c r="J878" s="211"/>
      <c r="K878" s="211"/>
      <c r="L878" s="211"/>
      <c r="M878" s="211"/>
      <c r="N878" s="211"/>
      <c r="O878" s="211"/>
    </row>
    <row r="879" spans="4:15" ht="15" customHeight="1" x14ac:dyDescent="0.2">
      <c r="D879" s="211"/>
      <c r="E879" s="211"/>
      <c r="F879" s="211"/>
      <c r="G879" s="211"/>
      <c r="H879" s="211"/>
      <c r="I879" s="211"/>
      <c r="J879" s="211"/>
      <c r="K879" s="211"/>
      <c r="L879" s="211"/>
      <c r="M879" s="211"/>
      <c r="N879" s="211"/>
      <c r="O879" s="211"/>
    </row>
    <row r="880" spans="4:15" ht="15" customHeight="1" x14ac:dyDescent="0.2">
      <c r="D880" s="211"/>
      <c r="E880" s="211"/>
      <c r="F880" s="211"/>
      <c r="G880" s="211"/>
      <c r="H880" s="211"/>
      <c r="I880" s="211"/>
      <c r="J880" s="211"/>
      <c r="K880" s="211"/>
      <c r="L880" s="211"/>
      <c r="M880" s="211"/>
      <c r="N880" s="211"/>
      <c r="O880" s="211"/>
    </row>
    <row r="881" spans="4:15" ht="15" customHeight="1" x14ac:dyDescent="0.2">
      <c r="D881" s="211"/>
      <c r="E881" s="211"/>
      <c r="F881" s="211"/>
      <c r="G881" s="211"/>
      <c r="H881" s="211"/>
      <c r="I881" s="211"/>
      <c r="J881" s="211"/>
      <c r="K881" s="211"/>
      <c r="L881" s="211"/>
      <c r="M881" s="211"/>
      <c r="N881" s="211"/>
      <c r="O881" s="211"/>
    </row>
    <row r="882" spans="4:15" ht="15" customHeight="1" x14ac:dyDescent="0.2">
      <c r="D882" s="211"/>
      <c r="E882" s="211"/>
      <c r="F882" s="211"/>
      <c r="G882" s="211"/>
      <c r="H882" s="211"/>
      <c r="I882" s="211"/>
      <c r="J882" s="211"/>
      <c r="K882" s="211"/>
      <c r="L882" s="211"/>
      <c r="M882" s="211"/>
      <c r="N882" s="211"/>
      <c r="O882" s="211"/>
    </row>
    <row r="883" spans="4:15" ht="15" customHeight="1" x14ac:dyDescent="0.2">
      <c r="D883" s="211"/>
      <c r="E883" s="211"/>
      <c r="F883" s="211"/>
      <c r="G883" s="211"/>
      <c r="H883" s="211"/>
      <c r="I883" s="211"/>
      <c r="J883" s="211"/>
      <c r="K883" s="211"/>
      <c r="L883" s="211"/>
      <c r="M883" s="211"/>
      <c r="N883" s="211"/>
      <c r="O883" s="211"/>
    </row>
    <row r="884" spans="4:15" ht="15" customHeight="1" x14ac:dyDescent="0.2">
      <c r="D884" s="211"/>
      <c r="E884" s="211"/>
      <c r="F884" s="211"/>
      <c r="G884" s="211"/>
      <c r="H884" s="211"/>
      <c r="I884" s="211"/>
      <c r="J884" s="211"/>
      <c r="K884" s="211"/>
      <c r="L884" s="211"/>
      <c r="M884" s="211"/>
      <c r="N884" s="211"/>
      <c r="O884" s="211"/>
    </row>
    <row r="885" spans="4:15" ht="15" customHeight="1" x14ac:dyDescent="0.2">
      <c r="D885" s="211"/>
      <c r="E885" s="211"/>
      <c r="F885" s="211"/>
      <c r="G885" s="211"/>
      <c r="H885" s="211"/>
      <c r="I885" s="211"/>
      <c r="J885" s="211"/>
      <c r="K885" s="211"/>
      <c r="L885" s="211"/>
      <c r="M885" s="211"/>
      <c r="N885" s="211"/>
      <c r="O885" s="211"/>
    </row>
    <row r="886" spans="4:15" ht="15" customHeight="1" x14ac:dyDescent="0.2">
      <c r="D886" s="211"/>
      <c r="E886" s="211"/>
      <c r="F886" s="211"/>
      <c r="G886" s="211"/>
      <c r="H886" s="211"/>
      <c r="I886" s="211"/>
      <c r="J886" s="211"/>
      <c r="K886" s="211"/>
      <c r="L886" s="211"/>
      <c r="M886" s="211"/>
      <c r="N886" s="211"/>
      <c r="O886" s="211"/>
    </row>
    <row r="887" spans="4:15" ht="15" customHeight="1" x14ac:dyDescent="0.2">
      <c r="D887" s="211"/>
      <c r="E887" s="211"/>
      <c r="F887" s="211"/>
      <c r="G887" s="211"/>
      <c r="H887" s="211"/>
      <c r="I887" s="211"/>
      <c r="J887" s="211"/>
      <c r="K887" s="211"/>
      <c r="L887" s="211"/>
      <c r="M887" s="211"/>
      <c r="N887" s="211"/>
      <c r="O887" s="211"/>
    </row>
    <row r="888" spans="4:15" ht="15" customHeight="1" x14ac:dyDescent="0.2">
      <c r="D888" s="211"/>
      <c r="E888" s="211"/>
      <c r="F888" s="211"/>
      <c r="G888" s="211"/>
      <c r="H888" s="211"/>
      <c r="I888" s="211"/>
      <c r="J888" s="211"/>
      <c r="K888" s="211"/>
      <c r="L888" s="211"/>
      <c r="M888" s="211"/>
      <c r="N888" s="211"/>
      <c r="O888" s="211"/>
    </row>
    <row r="889" spans="4:15" ht="15" customHeight="1" x14ac:dyDescent="0.2">
      <c r="D889" s="211"/>
      <c r="E889" s="211"/>
      <c r="F889" s="211"/>
      <c r="G889" s="211"/>
      <c r="H889" s="211"/>
      <c r="I889" s="211"/>
      <c r="J889" s="211"/>
      <c r="K889" s="211"/>
      <c r="L889" s="211"/>
      <c r="M889" s="211"/>
      <c r="N889" s="211"/>
      <c r="O889" s="211"/>
    </row>
    <row r="890" spans="4:15" ht="15" customHeight="1" x14ac:dyDescent="0.2">
      <c r="D890" s="211"/>
      <c r="E890" s="211"/>
      <c r="F890" s="211"/>
      <c r="G890" s="211"/>
      <c r="H890" s="211"/>
      <c r="I890" s="211"/>
      <c r="J890" s="211"/>
      <c r="K890" s="211"/>
      <c r="L890" s="211"/>
      <c r="M890" s="211"/>
      <c r="N890" s="211"/>
      <c r="O890" s="211"/>
    </row>
    <row r="891" spans="4:15" ht="15" customHeight="1" x14ac:dyDescent="0.2">
      <c r="D891" s="211"/>
      <c r="E891" s="211"/>
      <c r="F891" s="211"/>
      <c r="G891" s="211"/>
      <c r="H891" s="211"/>
      <c r="I891" s="211"/>
      <c r="J891" s="211"/>
      <c r="K891" s="211"/>
      <c r="L891" s="211"/>
      <c r="M891" s="211"/>
      <c r="N891" s="211"/>
      <c r="O891" s="211"/>
    </row>
    <row r="892" spans="4:15" ht="15" customHeight="1" x14ac:dyDescent="0.2">
      <c r="D892" s="211"/>
      <c r="E892" s="211"/>
      <c r="F892" s="211"/>
      <c r="G892" s="211"/>
      <c r="H892" s="211"/>
      <c r="I892" s="211"/>
      <c r="J892" s="211"/>
      <c r="K892" s="211"/>
      <c r="L892" s="211"/>
      <c r="M892" s="211"/>
      <c r="N892" s="211"/>
      <c r="O892" s="211"/>
    </row>
    <row r="893" spans="4:15" ht="15" customHeight="1" x14ac:dyDescent="0.2">
      <c r="D893" s="211"/>
      <c r="E893" s="211"/>
      <c r="F893" s="211"/>
      <c r="G893" s="211"/>
      <c r="H893" s="211"/>
      <c r="I893" s="211"/>
      <c r="J893" s="211"/>
      <c r="K893" s="211"/>
      <c r="L893" s="211"/>
      <c r="M893" s="211"/>
      <c r="N893" s="211"/>
      <c r="O893" s="211"/>
    </row>
    <row r="894" spans="4:15" ht="15" customHeight="1" x14ac:dyDescent="0.2">
      <c r="D894" s="211"/>
      <c r="E894" s="211"/>
      <c r="F894" s="211"/>
      <c r="G894" s="211"/>
      <c r="H894" s="211"/>
      <c r="I894" s="211"/>
      <c r="J894" s="211"/>
      <c r="K894" s="211"/>
      <c r="L894" s="211"/>
      <c r="M894" s="211"/>
      <c r="N894" s="211"/>
      <c r="O894" s="211"/>
    </row>
    <row r="895" spans="4:15" ht="15" customHeight="1" x14ac:dyDescent="0.2">
      <c r="D895" s="211"/>
      <c r="E895" s="211"/>
      <c r="F895" s="211"/>
      <c r="G895" s="211"/>
      <c r="H895" s="211"/>
      <c r="I895" s="211"/>
      <c r="J895" s="211"/>
      <c r="K895" s="211"/>
      <c r="L895" s="211"/>
      <c r="M895" s="211"/>
      <c r="N895" s="211"/>
      <c r="O895" s="211"/>
    </row>
    <row r="896" spans="4:15" ht="15" customHeight="1" x14ac:dyDescent="0.2">
      <c r="D896" s="211"/>
      <c r="E896" s="211"/>
      <c r="F896" s="211"/>
      <c r="G896" s="211"/>
      <c r="H896" s="211"/>
      <c r="I896" s="211"/>
      <c r="J896" s="211"/>
      <c r="K896" s="211"/>
      <c r="L896" s="211"/>
      <c r="M896" s="211"/>
      <c r="N896" s="211"/>
      <c r="O896" s="211"/>
    </row>
    <row r="897" spans="4:15" ht="15" customHeight="1" x14ac:dyDescent="0.2">
      <c r="D897" s="211"/>
      <c r="E897" s="211"/>
      <c r="F897" s="211"/>
      <c r="G897" s="211"/>
      <c r="H897" s="211"/>
      <c r="I897" s="211"/>
      <c r="J897" s="211"/>
      <c r="K897" s="211"/>
      <c r="L897" s="211"/>
      <c r="M897" s="211"/>
      <c r="N897" s="211"/>
      <c r="O897" s="211"/>
    </row>
    <row r="898" spans="4:15" ht="15" customHeight="1" x14ac:dyDescent="0.2">
      <c r="D898" s="211"/>
      <c r="E898" s="211"/>
      <c r="F898" s="211"/>
      <c r="G898" s="211"/>
      <c r="H898" s="211"/>
      <c r="I898" s="211"/>
      <c r="J898" s="211"/>
      <c r="K898" s="211"/>
      <c r="L898" s="211"/>
      <c r="M898" s="211"/>
      <c r="N898" s="211"/>
      <c r="O898" s="211"/>
    </row>
    <row r="899" spans="4:15" ht="15" customHeight="1" x14ac:dyDescent="0.2">
      <c r="D899" s="211"/>
      <c r="E899" s="211"/>
      <c r="F899" s="211"/>
      <c r="G899" s="211"/>
      <c r="H899" s="211"/>
      <c r="I899" s="211"/>
      <c r="J899" s="211"/>
      <c r="K899" s="211"/>
      <c r="L899" s="211"/>
      <c r="M899" s="211"/>
      <c r="N899" s="211"/>
      <c r="O899" s="211"/>
    </row>
    <row r="900" spans="4:15" ht="15" customHeight="1" x14ac:dyDescent="0.2">
      <c r="D900" s="211"/>
      <c r="E900" s="211"/>
      <c r="F900" s="211"/>
      <c r="G900" s="211"/>
      <c r="H900" s="211"/>
      <c r="I900" s="211"/>
      <c r="J900" s="211"/>
      <c r="K900" s="211"/>
      <c r="L900" s="211"/>
      <c r="M900" s="211"/>
      <c r="N900" s="211"/>
      <c r="O900" s="211"/>
    </row>
    <row r="901" spans="4:15" ht="15" customHeight="1" x14ac:dyDescent="0.2">
      <c r="D901" s="211"/>
      <c r="E901" s="211"/>
      <c r="F901" s="211"/>
      <c r="G901" s="211"/>
      <c r="H901" s="211"/>
      <c r="I901" s="211"/>
      <c r="J901" s="211"/>
      <c r="K901" s="211"/>
      <c r="L901" s="211"/>
      <c r="M901" s="211"/>
      <c r="N901" s="211"/>
      <c r="O901" s="211"/>
    </row>
    <row r="902" spans="4:15" ht="15" customHeight="1" x14ac:dyDescent="0.2">
      <c r="D902" s="211"/>
      <c r="E902" s="211"/>
      <c r="F902" s="211"/>
      <c r="G902" s="211"/>
      <c r="H902" s="211"/>
      <c r="I902" s="211"/>
      <c r="J902" s="211"/>
      <c r="K902" s="211"/>
      <c r="L902" s="211"/>
      <c r="M902" s="211"/>
      <c r="N902" s="211"/>
      <c r="O902" s="211"/>
    </row>
    <row r="903" spans="4:15" ht="15" customHeight="1" x14ac:dyDescent="0.2">
      <c r="D903" s="211"/>
      <c r="E903" s="211"/>
      <c r="F903" s="211"/>
      <c r="G903" s="211"/>
      <c r="H903" s="211"/>
      <c r="I903" s="211"/>
      <c r="J903" s="211"/>
      <c r="K903" s="211"/>
      <c r="L903" s="211"/>
      <c r="M903" s="211"/>
      <c r="N903" s="211"/>
      <c r="O903" s="211"/>
    </row>
    <row r="904" spans="4:15" ht="15" customHeight="1" x14ac:dyDescent="0.2">
      <c r="D904" s="211"/>
      <c r="E904" s="211"/>
      <c r="F904" s="211"/>
      <c r="G904" s="211"/>
      <c r="H904" s="211"/>
      <c r="I904" s="211"/>
      <c r="J904" s="211"/>
      <c r="K904" s="211"/>
      <c r="L904" s="211"/>
      <c r="M904" s="211"/>
      <c r="N904" s="211"/>
      <c r="O904" s="211"/>
    </row>
    <row r="905" spans="4:15" ht="15" customHeight="1" x14ac:dyDescent="0.2">
      <c r="D905" s="211"/>
      <c r="E905" s="211"/>
      <c r="F905" s="211"/>
      <c r="G905" s="211"/>
      <c r="H905" s="211"/>
      <c r="I905" s="211"/>
      <c r="J905" s="211"/>
      <c r="K905" s="211"/>
      <c r="L905" s="211"/>
      <c r="M905" s="211"/>
      <c r="N905" s="211"/>
      <c r="O905" s="211"/>
    </row>
    <row r="906" spans="4:15" ht="15" customHeight="1" x14ac:dyDescent="0.2">
      <c r="D906" s="211"/>
      <c r="E906" s="211"/>
      <c r="F906" s="211"/>
      <c r="G906" s="211"/>
      <c r="H906" s="211"/>
      <c r="I906" s="211"/>
      <c r="J906" s="211"/>
      <c r="K906" s="211"/>
      <c r="L906" s="211"/>
      <c r="M906" s="211"/>
      <c r="N906" s="211"/>
      <c r="O906" s="211"/>
    </row>
    <row r="907" spans="4:15" ht="15" customHeight="1" x14ac:dyDescent="0.2">
      <c r="D907" s="211"/>
      <c r="E907" s="211"/>
      <c r="F907" s="211"/>
      <c r="G907" s="211"/>
      <c r="H907" s="211"/>
      <c r="I907" s="211"/>
      <c r="J907" s="211"/>
      <c r="K907" s="211"/>
      <c r="L907" s="211"/>
      <c r="M907" s="211"/>
      <c r="N907" s="211"/>
      <c r="O907" s="211"/>
    </row>
    <row r="908" spans="4:15" ht="15" customHeight="1" x14ac:dyDescent="0.2">
      <c r="D908" s="211"/>
      <c r="E908" s="211"/>
      <c r="F908" s="211"/>
      <c r="G908" s="211"/>
      <c r="H908" s="211"/>
      <c r="I908" s="211"/>
      <c r="J908" s="211"/>
      <c r="K908" s="211"/>
      <c r="L908" s="211"/>
      <c r="M908" s="211"/>
      <c r="N908" s="211"/>
      <c r="O908" s="211"/>
    </row>
    <row r="909" spans="4:15" ht="15" customHeight="1" x14ac:dyDescent="0.2">
      <c r="D909" s="211"/>
      <c r="E909" s="211"/>
      <c r="F909" s="211"/>
      <c r="G909" s="211"/>
      <c r="H909" s="211"/>
      <c r="I909" s="211"/>
      <c r="J909" s="211"/>
      <c r="K909" s="211"/>
      <c r="L909" s="211"/>
      <c r="M909" s="211"/>
      <c r="N909" s="211"/>
      <c r="O909" s="211"/>
    </row>
    <row r="910" spans="4:15" ht="15" customHeight="1" x14ac:dyDescent="0.2">
      <c r="D910" s="211"/>
      <c r="E910" s="211"/>
      <c r="F910" s="211"/>
      <c r="G910" s="211"/>
      <c r="H910" s="211"/>
      <c r="I910" s="211"/>
      <c r="J910" s="211"/>
      <c r="K910" s="211"/>
      <c r="L910" s="211"/>
      <c r="M910" s="211"/>
      <c r="N910" s="211"/>
      <c r="O910" s="211"/>
    </row>
    <row r="911" spans="4:15" ht="15" customHeight="1" x14ac:dyDescent="0.2">
      <c r="D911" s="211"/>
      <c r="E911" s="211"/>
      <c r="F911" s="211"/>
      <c r="G911" s="211"/>
      <c r="H911" s="211"/>
      <c r="I911" s="211"/>
      <c r="J911" s="211"/>
      <c r="K911" s="211"/>
      <c r="L911" s="211"/>
      <c r="M911" s="211"/>
      <c r="N911" s="211"/>
      <c r="O911" s="211"/>
    </row>
    <row r="912" spans="4:15" ht="15" customHeight="1" x14ac:dyDescent="0.2">
      <c r="D912" s="211"/>
      <c r="E912" s="211"/>
      <c r="F912" s="211"/>
      <c r="G912" s="211"/>
      <c r="H912" s="211"/>
      <c r="I912" s="211"/>
      <c r="J912" s="211"/>
      <c r="K912" s="211"/>
      <c r="L912" s="211"/>
      <c r="M912" s="211"/>
      <c r="N912" s="211"/>
      <c r="O912" s="211"/>
    </row>
    <row r="913" spans="4:15" ht="15" customHeight="1" x14ac:dyDescent="0.2">
      <c r="D913" s="211"/>
      <c r="E913" s="211"/>
      <c r="F913" s="211"/>
      <c r="G913" s="211"/>
      <c r="H913" s="211"/>
      <c r="I913" s="211"/>
      <c r="J913" s="211"/>
      <c r="K913" s="211"/>
      <c r="L913" s="211"/>
      <c r="M913" s="211"/>
      <c r="N913" s="211"/>
      <c r="O913" s="211"/>
    </row>
    <row r="914" spans="4:15" ht="15" customHeight="1" x14ac:dyDescent="0.2">
      <c r="D914" s="211"/>
      <c r="E914" s="211"/>
      <c r="F914" s="211"/>
      <c r="G914" s="211"/>
      <c r="H914" s="211"/>
      <c r="I914" s="211"/>
      <c r="J914" s="211"/>
      <c r="K914" s="211"/>
      <c r="L914" s="211"/>
      <c r="M914" s="211"/>
      <c r="N914" s="211"/>
      <c r="O914" s="211"/>
    </row>
    <row r="915" spans="4:15" ht="15" customHeight="1" x14ac:dyDescent="0.2">
      <c r="D915" s="211"/>
      <c r="E915" s="211"/>
      <c r="F915" s="211"/>
      <c r="G915" s="211"/>
      <c r="H915" s="211"/>
      <c r="I915" s="211"/>
      <c r="J915" s="211"/>
      <c r="K915" s="211"/>
      <c r="L915" s="211"/>
      <c r="M915" s="211"/>
      <c r="N915" s="211"/>
      <c r="O915" s="211"/>
    </row>
    <row r="916" spans="4:15" ht="15" customHeight="1" x14ac:dyDescent="0.2">
      <c r="D916" s="211"/>
      <c r="E916" s="211"/>
      <c r="F916" s="211"/>
      <c r="G916" s="211"/>
      <c r="H916" s="211"/>
      <c r="I916" s="211"/>
      <c r="J916" s="211"/>
      <c r="K916" s="211"/>
      <c r="L916" s="211"/>
      <c r="M916" s="211"/>
      <c r="N916" s="211"/>
      <c r="O916" s="211"/>
    </row>
    <row r="917" spans="4:15" ht="15" customHeight="1" x14ac:dyDescent="0.2">
      <c r="D917" s="211"/>
      <c r="E917" s="211"/>
      <c r="F917" s="211"/>
      <c r="G917" s="211"/>
      <c r="H917" s="211"/>
      <c r="I917" s="211"/>
      <c r="J917" s="211"/>
      <c r="K917" s="211"/>
      <c r="L917" s="211"/>
      <c r="M917" s="211"/>
      <c r="N917" s="211"/>
      <c r="O917" s="211"/>
    </row>
    <row r="918" spans="4:15" ht="15" customHeight="1" x14ac:dyDescent="0.2">
      <c r="D918" s="211"/>
      <c r="E918" s="211"/>
      <c r="F918" s="211"/>
      <c r="G918" s="211"/>
      <c r="H918" s="211"/>
      <c r="I918" s="211"/>
      <c r="J918" s="211"/>
      <c r="K918" s="211"/>
      <c r="L918" s="211"/>
      <c r="M918" s="211"/>
      <c r="N918" s="211"/>
      <c r="O918" s="211"/>
    </row>
    <row r="919" spans="4:15" ht="15" customHeight="1" x14ac:dyDescent="0.2">
      <c r="D919" s="211"/>
      <c r="E919" s="211"/>
      <c r="F919" s="211"/>
      <c r="G919" s="211"/>
      <c r="H919" s="211"/>
      <c r="I919" s="211"/>
      <c r="J919" s="211"/>
      <c r="K919" s="211"/>
      <c r="L919" s="211"/>
      <c r="M919" s="211"/>
      <c r="N919" s="211"/>
      <c r="O919" s="211"/>
    </row>
    <row r="920" spans="4:15" ht="15" customHeight="1" x14ac:dyDescent="0.2">
      <c r="D920" s="211"/>
      <c r="E920" s="211"/>
      <c r="F920" s="211"/>
      <c r="G920" s="211"/>
      <c r="H920" s="211"/>
      <c r="I920" s="211"/>
      <c r="J920" s="211"/>
      <c r="K920" s="211"/>
      <c r="L920" s="211"/>
      <c r="M920" s="211"/>
      <c r="N920" s="211"/>
      <c r="O920" s="211"/>
    </row>
    <row r="921" spans="4:15" ht="15" customHeight="1" x14ac:dyDescent="0.2">
      <c r="D921" s="211"/>
      <c r="E921" s="211"/>
      <c r="F921" s="211"/>
      <c r="G921" s="211"/>
      <c r="H921" s="211"/>
      <c r="I921" s="211"/>
      <c r="J921" s="211"/>
      <c r="K921" s="211"/>
      <c r="L921" s="211"/>
      <c r="M921" s="211"/>
      <c r="N921" s="211"/>
      <c r="O921" s="211"/>
    </row>
    <row r="922" spans="4:15" ht="15" customHeight="1" x14ac:dyDescent="0.2">
      <c r="D922" s="211"/>
      <c r="E922" s="211"/>
      <c r="F922" s="211"/>
      <c r="G922" s="211"/>
      <c r="H922" s="211"/>
      <c r="I922" s="211"/>
      <c r="J922" s="211"/>
      <c r="K922" s="211"/>
      <c r="L922" s="211"/>
      <c r="M922" s="211"/>
      <c r="N922" s="211"/>
      <c r="O922" s="211"/>
    </row>
    <row r="923" spans="4:15" ht="15" customHeight="1" x14ac:dyDescent="0.2">
      <c r="D923" s="211"/>
      <c r="E923" s="211"/>
      <c r="F923" s="211"/>
      <c r="G923" s="211"/>
      <c r="H923" s="211"/>
      <c r="I923" s="211"/>
      <c r="J923" s="211"/>
      <c r="K923" s="211"/>
      <c r="L923" s="211"/>
      <c r="M923" s="211"/>
      <c r="N923" s="211"/>
      <c r="O923" s="211"/>
    </row>
    <row r="924" spans="4:15" ht="15" customHeight="1" x14ac:dyDescent="0.2">
      <c r="D924" s="211"/>
      <c r="E924" s="211"/>
      <c r="F924" s="211"/>
      <c r="G924" s="211"/>
      <c r="H924" s="211"/>
      <c r="I924" s="211"/>
      <c r="J924" s="211"/>
      <c r="K924" s="211"/>
      <c r="L924" s="211"/>
      <c r="M924" s="211"/>
      <c r="N924" s="211"/>
      <c r="O924" s="211"/>
    </row>
    <row r="925" spans="4:15" ht="15" customHeight="1" x14ac:dyDescent="0.2">
      <c r="D925" s="211"/>
      <c r="E925" s="211"/>
      <c r="F925" s="211"/>
      <c r="G925" s="211"/>
      <c r="H925" s="211"/>
      <c r="I925" s="211"/>
      <c r="J925" s="211"/>
      <c r="K925" s="211"/>
      <c r="L925" s="211"/>
      <c r="M925" s="211"/>
      <c r="N925" s="211"/>
      <c r="O925" s="211"/>
    </row>
    <row r="926" spans="4:15" ht="15" customHeight="1" x14ac:dyDescent="0.2">
      <c r="D926" s="211"/>
      <c r="E926" s="211"/>
      <c r="F926" s="211"/>
      <c r="G926" s="211"/>
      <c r="H926" s="211"/>
      <c r="I926" s="211"/>
      <c r="J926" s="211"/>
      <c r="K926" s="211"/>
      <c r="L926" s="211"/>
      <c r="M926" s="211"/>
      <c r="N926" s="211"/>
      <c r="O926" s="211"/>
    </row>
    <row r="927" spans="4:15" ht="15" customHeight="1" x14ac:dyDescent="0.2">
      <c r="D927" s="211"/>
      <c r="E927" s="211"/>
      <c r="F927" s="211"/>
      <c r="G927" s="211"/>
      <c r="H927" s="211"/>
      <c r="I927" s="211"/>
      <c r="J927" s="211"/>
      <c r="K927" s="211"/>
      <c r="L927" s="211"/>
      <c r="M927" s="211"/>
      <c r="N927" s="211"/>
      <c r="O927" s="211"/>
    </row>
    <row r="928" spans="4:15" ht="15" customHeight="1" x14ac:dyDescent="0.2">
      <c r="D928" s="211"/>
      <c r="E928" s="211"/>
      <c r="F928" s="211"/>
      <c r="G928" s="211"/>
      <c r="H928" s="211"/>
      <c r="I928" s="211"/>
      <c r="J928" s="211"/>
      <c r="K928" s="211"/>
      <c r="L928" s="211"/>
      <c r="M928" s="211"/>
      <c r="N928" s="211"/>
      <c r="O928" s="211"/>
    </row>
    <row r="929" spans="4:15" ht="15" customHeight="1" x14ac:dyDescent="0.2">
      <c r="D929" s="211"/>
      <c r="E929" s="211"/>
      <c r="F929" s="211"/>
      <c r="G929" s="211"/>
      <c r="H929" s="211"/>
      <c r="I929" s="211"/>
      <c r="J929" s="211"/>
      <c r="K929" s="211"/>
      <c r="L929" s="211"/>
      <c r="M929" s="211"/>
      <c r="N929" s="211"/>
      <c r="O929" s="211"/>
    </row>
    <row r="930" spans="4:15" ht="15" customHeight="1" x14ac:dyDescent="0.2">
      <c r="D930" s="211"/>
      <c r="E930" s="211"/>
      <c r="F930" s="211"/>
      <c r="G930" s="211"/>
      <c r="H930" s="211"/>
      <c r="I930" s="211"/>
      <c r="J930" s="211"/>
      <c r="K930" s="211"/>
      <c r="L930" s="211"/>
      <c r="M930" s="211"/>
      <c r="N930" s="211"/>
      <c r="O930" s="211"/>
    </row>
    <row r="931" spans="4:15" ht="15" customHeight="1" x14ac:dyDescent="0.2">
      <c r="D931" s="211"/>
      <c r="E931" s="211"/>
      <c r="F931" s="211"/>
      <c r="G931" s="211"/>
      <c r="H931" s="211"/>
      <c r="I931" s="211"/>
      <c r="J931" s="211"/>
      <c r="K931" s="211"/>
      <c r="L931" s="211"/>
      <c r="M931" s="211"/>
      <c r="N931" s="211"/>
      <c r="O931" s="211"/>
    </row>
    <row r="932" spans="4:15" ht="15" customHeight="1" x14ac:dyDescent="0.2">
      <c r="D932" s="211"/>
      <c r="E932" s="211"/>
      <c r="F932" s="211"/>
      <c r="G932" s="211"/>
      <c r="H932" s="211"/>
      <c r="I932" s="211"/>
      <c r="J932" s="211"/>
      <c r="K932" s="211"/>
      <c r="L932" s="211"/>
      <c r="M932" s="211"/>
      <c r="N932" s="211"/>
      <c r="O932" s="211"/>
    </row>
    <row r="933" spans="4:15" ht="15" customHeight="1" x14ac:dyDescent="0.2">
      <c r="D933" s="211"/>
      <c r="E933" s="211"/>
      <c r="F933" s="211"/>
      <c r="G933" s="211"/>
      <c r="H933" s="211"/>
      <c r="I933" s="211"/>
      <c r="J933" s="211"/>
      <c r="K933" s="211"/>
      <c r="L933" s="211"/>
      <c r="M933" s="211"/>
      <c r="N933" s="211"/>
      <c r="O933" s="211"/>
    </row>
    <row r="934" spans="4:15" ht="15" customHeight="1" x14ac:dyDescent="0.2">
      <c r="D934" s="211"/>
      <c r="E934" s="211"/>
      <c r="F934" s="211"/>
      <c r="G934" s="211"/>
      <c r="H934" s="211"/>
      <c r="I934" s="211"/>
      <c r="J934" s="211"/>
      <c r="K934" s="211"/>
      <c r="L934" s="211"/>
      <c r="M934" s="211"/>
      <c r="N934" s="211"/>
      <c r="O934" s="211"/>
    </row>
    <row r="935" spans="4:15" ht="15" customHeight="1" x14ac:dyDescent="0.2">
      <c r="D935" s="211"/>
      <c r="E935" s="211"/>
      <c r="F935" s="211"/>
      <c r="G935" s="211"/>
      <c r="H935" s="211"/>
      <c r="I935" s="211"/>
      <c r="J935" s="211"/>
      <c r="K935" s="211"/>
      <c r="L935" s="211"/>
      <c r="M935" s="211"/>
      <c r="N935" s="211"/>
      <c r="O935" s="211"/>
    </row>
    <row r="936" spans="4:15" ht="15" customHeight="1" x14ac:dyDescent="0.2">
      <c r="D936" s="211"/>
      <c r="E936" s="211"/>
      <c r="F936" s="211"/>
      <c r="G936" s="211"/>
      <c r="H936" s="211"/>
      <c r="I936" s="211"/>
      <c r="J936" s="211"/>
      <c r="K936" s="211"/>
      <c r="L936" s="211"/>
      <c r="M936" s="211"/>
      <c r="N936" s="211"/>
      <c r="O936" s="211"/>
    </row>
    <row r="937" spans="4:15" ht="15" customHeight="1" x14ac:dyDescent="0.2">
      <c r="D937" s="211"/>
      <c r="E937" s="211"/>
      <c r="F937" s="211"/>
      <c r="G937" s="211"/>
      <c r="H937" s="211"/>
      <c r="I937" s="211"/>
      <c r="J937" s="211"/>
      <c r="K937" s="211"/>
      <c r="L937" s="211"/>
      <c r="M937" s="211"/>
      <c r="N937" s="211"/>
      <c r="O937" s="211"/>
    </row>
    <row r="938" spans="4:15" ht="15" customHeight="1" x14ac:dyDescent="0.2">
      <c r="D938" s="211"/>
      <c r="E938" s="211"/>
      <c r="F938" s="211"/>
      <c r="G938" s="211"/>
      <c r="H938" s="211"/>
      <c r="I938" s="211"/>
      <c r="J938" s="211"/>
      <c r="K938" s="211"/>
      <c r="L938" s="211"/>
      <c r="M938" s="211"/>
      <c r="N938" s="211"/>
      <c r="O938" s="211"/>
    </row>
    <row r="939" spans="4:15" ht="15" customHeight="1" x14ac:dyDescent="0.2">
      <c r="D939" s="211"/>
      <c r="E939" s="211"/>
      <c r="F939" s="211"/>
      <c r="G939" s="211"/>
      <c r="H939" s="211"/>
      <c r="I939" s="211"/>
      <c r="J939" s="211"/>
      <c r="K939" s="211"/>
      <c r="L939" s="211"/>
      <c r="M939" s="211"/>
      <c r="N939" s="211"/>
      <c r="O939" s="211"/>
    </row>
    <row r="940" spans="4:15" ht="15" customHeight="1" x14ac:dyDescent="0.2">
      <c r="D940" s="211"/>
      <c r="E940" s="211"/>
      <c r="F940" s="211"/>
      <c r="G940" s="211"/>
      <c r="H940" s="211"/>
      <c r="I940" s="211"/>
      <c r="J940" s="211"/>
      <c r="K940" s="211"/>
      <c r="L940" s="211"/>
      <c r="M940" s="211"/>
      <c r="N940" s="211"/>
      <c r="O940" s="211"/>
    </row>
    <row r="941" spans="4:15" ht="15" customHeight="1" x14ac:dyDescent="0.2">
      <c r="D941" s="211"/>
      <c r="E941" s="211"/>
      <c r="F941" s="211"/>
      <c r="G941" s="211"/>
      <c r="H941" s="211"/>
      <c r="I941" s="211"/>
      <c r="J941" s="211"/>
      <c r="K941" s="211"/>
      <c r="L941" s="211"/>
      <c r="M941" s="211"/>
      <c r="N941" s="211"/>
      <c r="O941" s="211"/>
    </row>
    <row r="942" spans="4:15" ht="15" customHeight="1" x14ac:dyDescent="0.2">
      <c r="D942" s="211"/>
      <c r="E942" s="211"/>
      <c r="F942" s="211"/>
      <c r="G942" s="211"/>
      <c r="H942" s="211"/>
      <c r="I942" s="211"/>
      <c r="J942" s="211"/>
      <c r="K942" s="211"/>
      <c r="L942" s="211"/>
      <c r="M942" s="211"/>
      <c r="N942" s="211"/>
      <c r="O942" s="211"/>
    </row>
    <row r="943" spans="4:15" ht="15" customHeight="1" x14ac:dyDescent="0.2">
      <c r="D943" s="211"/>
      <c r="E943" s="211"/>
      <c r="F943" s="211"/>
      <c r="G943" s="211"/>
      <c r="H943" s="211"/>
      <c r="I943" s="211"/>
      <c r="J943" s="211"/>
      <c r="K943" s="211"/>
      <c r="L943" s="211"/>
      <c r="M943" s="211"/>
      <c r="N943" s="211"/>
      <c r="O943" s="211"/>
    </row>
    <row r="944" spans="4:15" ht="15" customHeight="1" x14ac:dyDescent="0.2">
      <c r="D944" s="211"/>
      <c r="E944" s="211"/>
      <c r="F944" s="211"/>
      <c r="G944" s="211"/>
      <c r="H944" s="211"/>
      <c r="I944" s="211"/>
      <c r="J944" s="211"/>
      <c r="K944" s="211"/>
      <c r="L944" s="211"/>
      <c r="M944" s="211"/>
      <c r="N944" s="211"/>
      <c r="O944" s="211"/>
    </row>
    <row r="945" spans="4:15" ht="15" customHeight="1" x14ac:dyDescent="0.2">
      <c r="D945" s="211"/>
      <c r="E945" s="211"/>
      <c r="F945" s="211"/>
      <c r="G945" s="211"/>
      <c r="H945" s="211"/>
      <c r="I945" s="211"/>
      <c r="J945" s="211"/>
      <c r="K945" s="211"/>
      <c r="L945" s="211"/>
      <c r="M945" s="211"/>
      <c r="N945" s="211"/>
      <c r="O945" s="211"/>
    </row>
    <row r="946" spans="4:15" ht="15" customHeight="1" x14ac:dyDescent="0.2">
      <c r="D946" s="211"/>
      <c r="E946" s="211"/>
      <c r="F946" s="211"/>
      <c r="G946" s="211"/>
      <c r="H946" s="211"/>
      <c r="I946" s="211"/>
      <c r="J946" s="211"/>
      <c r="K946" s="211"/>
      <c r="L946" s="211"/>
      <c r="M946" s="211"/>
      <c r="N946" s="211"/>
      <c r="O946" s="211"/>
    </row>
    <row r="947" spans="4:15" ht="15" customHeight="1" x14ac:dyDescent="0.2">
      <c r="D947" s="211"/>
      <c r="E947" s="211"/>
      <c r="F947" s="211"/>
      <c r="G947" s="211"/>
      <c r="H947" s="211"/>
      <c r="I947" s="211"/>
      <c r="J947" s="211"/>
      <c r="K947" s="211"/>
      <c r="L947" s="211"/>
      <c r="M947" s="211"/>
      <c r="N947" s="211"/>
      <c r="O947" s="211"/>
    </row>
    <row r="948" spans="4:15" ht="15" customHeight="1" x14ac:dyDescent="0.2">
      <c r="D948" s="211"/>
      <c r="E948" s="211"/>
      <c r="F948" s="211"/>
      <c r="G948" s="211"/>
      <c r="H948" s="211"/>
      <c r="I948" s="211"/>
      <c r="J948" s="211"/>
      <c r="K948" s="211"/>
      <c r="L948" s="211"/>
      <c r="M948" s="211"/>
      <c r="N948" s="211"/>
      <c r="O948" s="211"/>
    </row>
    <row r="949" spans="4:15" ht="15" customHeight="1" x14ac:dyDescent="0.2">
      <c r="D949" s="211"/>
      <c r="E949" s="211"/>
      <c r="F949" s="211"/>
      <c r="G949" s="211"/>
      <c r="H949" s="211"/>
      <c r="I949" s="211"/>
      <c r="J949" s="211"/>
      <c r="K949" s="211"/>
      <c r="L949" s="211"/>
      <c r="M949" s="211"/>
      <c r="N949" s="211"/>
      <c r="O949" s="211"/>
    </row>
    <row r="950" spans="4:15" ht="15" customHeight="1" x14ac:dyDescent="0.2">
      <c r="D950" s="211"/>
      <c r="E950" s="211"/>
      <c r="F950" s="211"/>
      <c r="G950" s="211"/>
      <c r="H950" s="211"/>
      <c r="I950" s="211"/>
      <c r="J950" s="211"/>
      <c r="K950" s="211"/>
      <c r="L950" s="211"/>
      <c r="M950" s="211"/>
      <c r="N950" s="211"/>
      <c r="O950" s="211"/>
    </row>
    <row r="951" spans="4:15" ht="15" customHeight="1" x14ac:dyDescent="0.2">
      <c r="D951" s="211"/>
      <c r="E951" s="211"/>
      <c r="F951" s="211"/>
      <c r="G951" s="211"/>
      <c r="H951" s="211"/>
      <c r="I951" s="211"/>
      <c r="J951" s="211"/>
      <c r="K951" s="211"/>
      <c r="L951" s="211"/>
      <c r="M951" s="211"/>
      <c r="N951" s="211"/>
      <c r="O951" s="211"/>
    </row>
    <row r="952" spans="4:15" ht="15" customHeight="1" x14ac:dyDescent="0.2">
      <c r="D952" s="211"/>
      <c r="E952" s="211"/>
      <c r="F952" s="211"/>
      <c r="G952" s="211"/>
      <c r="H952" s="211"/>
      <c r="I952" s="211"/>
      <c r="J952" s="211"/>
      <c r="K952" s="211"/>
      <c r="L952" s="211"/>
      <c r="M952" s="211"/>
      <c r="N952" s="211"/>
      <c r="O952" s="211"/>
    </row>
    <row r="953" spans="4:15" ht="15" customHeight="1" x14ac:dyDescent="0.2">
      <c r="D953" s="211"/>
      <c r="E953" s="211"/>
      <c r="F953" s="211"/>
      <c r="G953" s="211"/>
      <c r="H953" s="211"/>
      <c r="I953" s="211"/>
      <c r="J953" s="211"/>
      <c r="K953" s="211"/>
      <c r="L953" s="211"/>
      <c r="M953" s="211"/>
      <c r="N953" s="211"/>
      <c r="O953" s="211"/>
    </row>
    <row r="954" spans="4:15" ht="15" customHeight="1" x14ac:dyDescent="0.2">
      <c r="D954" s="211"/>
      <c r="E954" s="211"/>
      <c r="F954" s="211"/>
      <c r="G954" s="211"/>
      <c r="H954" s="211"/>
      <c r="I954" s="211"/>
      <c r="J954" s="211"/>
      <c r="K954" s="211"/>
      <c r="L954" s="211"/>
      <c r="M954" s="211"/>
      <c r="N954" s="211"/>
      <c r="O954" s="211"/>
    </row>
    <row r="955" spans="4:15" ht="15" customHeight="1" x14ac:dyDescent="0.2">
      <c r="D955" s="211"/>
      <c r="E955" s="211"/>
      <c r="F955" s="211"/>
      <c r="G955" s="211"/>
      <c r="H955" s="211"/>
      <c r="I955" s="211"/>
      <c r="J955" s="211"/>
      <c r="K955" s="211"/>
      <c r="L955" s="211"/>
      <c r="M955" s="211"/>
      <c r="N955" s="211"/>
      <c r="O955" s="211"/>
    </row>
    <row r="956" spans="4:15" ht="15" customHeight="1" x14ac:dyDescent="0.2">
      <c r="D956" s="211"/>
      <c r="E956" s="211"/>
      <c r="F956" s="211"/>
      <c r="G956" s="211"/>
      <c r="H956" s="211"/>
      <c r="I956" s="211"/>
      <c r="J956" s="211"/>
      <c r="K956" s="211"/>
      <c r="L956" s="211"/>
      <c r="M956" s="211"/>
      <c r="N956" s="211"/>
      <c r="O956" s="211"/>
    </row>
    <row r="957" spans="4:15" ht="15" customHeight="1" x14ac:dyDescent="0.2">
      <c r="D957" s="211"/>
      <c r="E957" s="211"/>
      <c r="F957" s="211"/>
      <c r="G957" s="211"/>
      <c r="H957" s="211"/>
      <c r="I957" s="211"/>
      <c r="J957" s="211"/>
      <c r="K957" s="211"/>
      <c r="L957" s="211"/>
      <c r="M957" s="211"/>
      <c r="N957" s="211"/>
      <c r="O957" s="211"/>
    </row>
    <row r="958" spans="4:15" ht="15" customHeight="1" x14ac:dyDescent="0.2">
      <c r="D958" s="211"/>
      <c r="E958" s="211"/>
      <c r="F958" s="211"/>
      <c r="G958" s="211"/>
      <c r="H958" s="211"/>
      <c r="I958" s="211"/>
      <c r="J958" s="211"/>
      <c r="K958" s="211"/>
      <c r="L958" s="211"/>
      <c r="M958" s="211"/>
      <c r="N958" s="211"/>
      <c r="O958" s="211"/>
    </row>
    <row r="959" spans="4:15" ht="15" customHeight="1" x14ac:dyDescent="0.2">
      <c r="D959" s="211"/>
      <c r="E959" s="211"/>
      <c r="F959" s="211"/>
      <c r="G959" s="211"/>
      <c r="H959" s="211"/>
      <c r="I959" s="211"/>
      <c r="J959" s="211"/>
      <c r="K959" s="211"/>
      <c r="L959" s="211"/>
      <c r="M959" s="211"/>
      <c r="N959" s="211"/>
      <c r="O959" s="211"/>
    </row>
    <row r="960" spans="4:15" ht="15" customHeight="1" x14ac:dyDescent="0.2">
      <c r="D960" s="211"/>
      <c r="E960" s="211"/>
      <c r="F960" s="211"/>
      <c r="G960" s="211"/>
      <c r="H960" s="211"/>
      <c r="I960" s="211"/>
      <c r="J960" s="211"/>
      <c r="K960" s="211"/>
      <c r="L960" s="211"/>
      <c r="M960" s="211"/>
      <c r="N960" s="211"/>
      <c r="O960" s="211"/>
    </row>
    <row r="961" spans="4:15" ht="15" customHeight="1" x14ac:dyDescent="0.2">
      <c r="D961" s="211"/>
      <c r="E961" s="211"/>
      <c r="F961" s="211"/>
      <c r="G961" s="211"/>
      <c r="H961" s="211"/>
      <c r="I961" s="211"/>
      <c r="J961" s="211"/>
      <c r="K961" s="211"/>
      <c r="L961" s="211"/>
      <c r="M961" s="211"/>
      <c r="N961" s="211"/>
      <c r="O961" s="211"/>
    </row>
    <row r="962" spans="4:15" ht="15" customHeight="1" x14ac:dyDescent="0.2">
      <c r="D962" s="211"/>
      <c r="E962" s="211"/>
      <c r="F962" s="211"/>
      <c r="G962" s="211"/>
      <c r="H962" s="211"/>
      <c r="I962" s="211"/>
      <c r="J962" s="211"/>
      <c r="K962" s="211"/>
      <c r="L962" s="211"/>
      <c r="M962" s="211"/>
      <c r="N962" s="211"/>
      <c r="O962" s="211"/>
    </row>
    <row r="963" spans="4:15" ht="15" customHeight="1" x14ac:dyDescent="0.2">
      <c r="D963" s="211"/>
      <c r="E963" s="211"/>
      <c r="F963" s="211"/>
      <c r="G963" s="211"/>
      <c r="H963" s="211"/>
      <c r="I963" s="211"/>
      <c r="J963" s="211"/>
      <c r="K963" s="211"/>
      <c r="L963" s="211"/>
      <c r="M963" s="211"/>
      <c r="N963" s="211"/>
      <c r="O963" s="211"/>
    </row>
    <row r="964" spans="4:15" ht="15" customHeight="1" x14ac:dyDescent="0.2">
      <c r="D964" s="211"/>
      <c r="E964" s="211"/>
      <c r="F964" s="211"/>
      <c r="G964" s="211"/>
      <c r="H964" s="211"/>
      <c r="I964" s="211"/>
      <c r="J964" s="211"/>
      <c r="K964" s="211"/>
      <c r="L964" s="211"/>
      <c r="M964" s="211"/>
      <c r="N964" s="211"/>
      <c r="O964" s="211"/>
    </row>
    <row r="965" spans="4:15" ht="15" customHeight="1" x14ac:dyDescent="0.2">
      <c r="D965" s="211"/>
      <c r="E965" s="211"/>
      <c r="F965" s="211"/>
      <c r="G965" s="211"/>
      <c r="H965" s="211"/>
      <c r="I965" s="211"/>
      <c r="J965" s="211"/>
      <c r="K965" s="211"/>
      <c r="L965" s="211"/>
      <c r="M965" s="211"/>
      <c r="N965" s="211"/>
      <c r="O965" s="211"/>
    </row>
    <row r="966" spans="4:15" ht="15" customHeight="1" x14ac:dyDescent="0.2">
      <c r="D966" s="211"/>
      <c r="E966" s="211"/>
      <c r="F966" s="211"/>
      <c r="G966" s="211"/>
      <c r="H966" s="211"/>
      <c r="I966" s="211"/>
      <c r="J966" s="211"/>
      <c r="K966" s="211"/>
      <c r="L966" s="211"/>
      <c r="M966" s="211"/>
      <c r="N966" s="211"/>
      <c r="O966" s="211"/>
    </row>
    <row r="967" spans="4:15" ht="15" customHeight="1" x14ac:dyDescent="0.2">
      <c r="D967" s="211"/>
      <c r="E967" s="211"/>
      <c r="F967" s="211"/>
      <c r="G967" s="211"/>
      <c r="H967" s="211"/>
      <c r="I967" s="211"/>
      <c r="J967" s="211"/>
      <c r="K967" s="211"/>
      <c r="L967" s="211"/>
      <c r="M967" s="211"/>
      <c r="N967" s="211"/>
      <c r="O967" s="211"/>
    </row>
    <row r="968" spans="4:15" ht="15" customHeight="1" x14ac:dyDescent="0.2">
      <c r="D968" s="211"/>
      <c r="E968" s="211"/>
      <c r="F968" s="211"/>
      <c r="G968" s="211"/>
      <c r="H968" s="211"/>
      <c r="I968" s="211"/>
      <c r="J968" s="211"/>
      <c r="K968" s="211"/>
      <c r="L968" s="211"/>
      <c r="M968" s="211"/>
      <c r="N968" s="211"/>
      <c r="O968" s="211"/>
    </row>
    <row r="969" spans="4:15" ht="15" customHeight="1" x14ac:dyDescent="0.2">
      <c r="D969" s="211"/>
      <c r="E969" s="211"/>
      <c r="F969" s="211"/>
      <c r="G969" s="211"/>
      <c r="H969" s="211"/>
      <c r="I969" s="211"/>
      <c r="J969" s="211"/>
      <c r="K969" s="211"/>
      <c r="L969" s="211"/>
      <c r="M969" s="211"/>
      <c r="N969" s="211"/>
      <c r="O969" s="211"/>
    </row>
    <row r="970" spans="4:15" ht="15" customHeight="1" x14ac:dyDescent="0.2">
      <c r="D970" s="211"/>
      <c r="E970" s="211"/>
      <c r="F970" s="211"/>
      <c r="G970" s="211"/>
      <c r="H970" s="211"/>
      <c r="I970" s="211"/>
      <c r="J970" s="211"/>
      <c r="K970" s="211"/>
      <c r="L970" s="211"/>
      <c r="M970" s="211"/>
      <c r="N970" s="211"/>
      <c r="O970" s="211"/>
    </row>
    <row r="971" spans="4:15" ht="15" customHeight="1" x14ac:dyDescent="0.2">
      <c r="D971" s="211"/>
      <c r="E971" s="211"/>
      <c r="F971" s="211"/>
      <c r="G971" s="211"/>
      <c r="H971" s="211"/>
      <c r="I971" s="211"/>
      <c r="J971" s="211"/>
      <c r="K971" s="211"/>
      <c r="L971" s="211"/>
      <c r="M971" s="211"/>
      <c r="N971" s="211"/>
      <c r="O971" s="211"/>
    </row>
    <row r="972" spans="4:15" ht="15" customHeight="1" x14ac:dyDescent="0.2">
      <c r="D972" s="211"/>
      <c r="E972" s="211"/>
      <c r="F972" s="211"/>
      <c r="G972" s="211"/>
      <c r="H972" s="211"/>
      <c r="I972" s="211"/>
      <c r="J972" s="211"/>
      <c r="K972" s="211"/>
      <c r="L972" s="211"/>
      <c r="M972" s="211"/>
      <c r="N972" s="211"/>
      <c r="O972" s="211"/>
    </row>
    <row r="973" spans="4:15" ht="15" customHeight="1" x14ac:dyDescent="0.2">
      <c r="D973" s="211"/>
      <c r="E973" s="211"/>
      <c r="F973" s="211"/>
      <c r="G973" s="211"/>
      <c r="H973" s="211"/>
      <c r="I973" s="211"/>
      <c r="J973" s="211"/>
      <c r="K973" s="211"/>
      <c r="L973" s="211"/>
      <c r="M973" s="211"/>
      <c r="N973" s="211"/>
      <c r="O973" s="211"/>
    </row>
    <row r="974" spans="4:15" ht="15" customHeight="1" x14ac:dyDescent="0.2">
      <c r="D974" s="211"/>
      <c r="E974" s="211"/>
      <c r="F974" s="211"/>
      <c r="G974" s="211"/>
      <c r="H974" s="211"/>
      <c r="I974" s="211"/>
      <c r="J974" s="211"/>
      <c r="K974" s="211"/>
      <c r="L974" s="211"/>
      <c r="M974" s="211"/>
      <c r="N974" s="211"/>
      <c r="O974" s="211"/>
    </row>
    <row r="975" spans="4:15" ht="15" customHeight="1" x14ac:dyDescent="0.2">
      <c r="D975" s="211"/>
      <c r="E975" s="211"/>
      <c r="F975" s="211"/>
      <c r="G975" s="211"/>
      <c r="H975" s="211"/>
      <c r="I975" s="211"/>
      <c r="J975" s="211"/>
      <c r="K975" s="211"/>
      <c r="L975" s="211"/>
      <c r="M975" s="211"/>
      <c r="N975" s="211"/>
      <c r="O975" s="211"/>
    </row>
    <row r="976" spans="4:15" ht="15" customHeight="1" x14ac:dyDescent="0.2">
      <c r="D976" s="211"/>
      <c r="E976" s="211"/>
      <c r="F976" s="211"/>
      <c r="G976" s="211"/>
      <c r="H976" s="211"/>
      <c r="I976" s="211"/>
      <c r="J976" s="211"/>
      <c r="K976" s="211"/>
      <c r="L976" s="211"/>
      <c r="M976" s="211"/>
      <c r="N976" s="211"/>
      <c r="O976" s="211"/>
    </row>
    <row r="977" spans="4:15" ht="15" customHeight="1" x14ac:dyDescent="0.2">
      <c r="D977" s="211"/>
      <c r="E977" s="211"/>
      <c r="F977" s="211"/>
      <c r="G977" s="211"/>
      <c r="H977" s="211"/>
      <c r="I977" s="211"/>
      <c r="J977" s="211"/>
      <c r="K977" s="211"/>
      <c r="L977" s="211"/>
      <c r="M977" s="211"/>
      <c r="N977" s="211"/>
      <c r="O977" s="211"/>
    </row>
    <row r="978" spans="4:15" ht="15" customHeight="1" x14ac:dyDescent="0.2">
      <c r="D978" s="211"/>
      <c r="E978" s="211"/>
      <c r="F978" s="211"/>
      <c r="G978" s="211"/>
      <c r="H978" s="211"/>
      <c r="I978" s="211"/>
      <c r="J978" s="211"/>
      <c r="K978" s="211"/>
      <c r="L978" s="211"/>
      <c r="M978" s="211"/>
      <c r="N978" s="211"/>
      <c r="O978" s="211"/>
    </row>
    <row r="979" spans="4:15" ht="15" customHeight="1" x14ac:dyDescent="0.2">
      <c r="D979" s="211"/>
      <c r="E979" s="211"/>
      <c r="F979" s="211"/>
      <c r="G979" s="211"/>
      <c r="H979" s="211"/>
      <c r="I979" s="211"/>
      <c r="J979" s="211"/>
      <c r="K979" s="211"/>
      <c r="L979" s="211"/>
      <c r="M979" s="211"/>
      <c r="N979" s="211"/>
      <c r="O979" s="211"/>
    </row>
    <row r="980" spans="4:15" ht="15" customHeight="1" x14ac:dyDescent="0.2">
      <c r="D980" s="211"/>
      <c r="E980" s="211"/>
      <c r="F980" s="211"/>
      <c r="G980" s="211"/>
      <c r="H980" s="211"/>
      <c r="I980" s="211"/>
      <c r="J980" s="211"/>
      <c r="K980" s="211"/>
      <c r="L980" s="211"/>
      <c r="M980" s="211"/>
      <c r="N980" s="211"/>
      <c r="O980" s="211"/>
    </row>
    <row r="981" spans="4:15" ht="15" customHeight="1" x14ac:dyDescent="0.2">
      <c r="D981" s="211"/>
      <c r="E981" s="211"/>
      <c r="F981" s="211"/>
      <c r="G981" s="211"/>
      <c r="H981" s="211"/>
      <c r="I981" s="211"/>
      <c r="J981" s="211"/>
      <c r="K981" s="211"/>
      <c r="L981" s="211"/>
      <c r="M981" s="211"/>
      <c r="N981" s="211"/>
      <c r="O981" s="211"/>
    </row>
    <row r="982" spans="4:15" ht="15" customHeight="1" x14ac:dyDescent="0.2">
      <c r="D982" s="211"/>
      <c r="E982" s="211"/>
      <c r="F982" s="211"/>
      <c r="G982" s="211"/>
      <c r="H982" s="211"/>
      <c r="I982" s="211"/>
      <c r="J982" s="211"/>
      <c r="K982" s="211"/>
      <c r="L982" s="211"/>
      <c r="M982" s="211"/>
      <c r="N982" s="211"/>
      <c r="O982" s="211"/>
    </row>
    <row r="983" spans="4:15" ht="15" customHeight="1" x14ac:dyDescent="0.2">
      <c r="D983" s="211"/>
      <c r="E983" s="211"/>
      <c r="F983" s="211"/>
      <c r="G983" s="211"/>
      <c r="H983" s="211"/>
      <c r="I983" s="211"/>
      <c r="J983" s="211"/>
      <c r="K983" s="211"/>
      <c r="L983" s="211"/>
      <c r="M983" s="211"/>
      <c r="N983" s="211"/>
      <c r="O983" s="211"/>
    </row>
    <row r="984" spans="4:15" ht="15" customHeight="1" x14ac:dyDescent="0.2">
      <c r="D984" s="211"/>
      <c r="E984" s="211"/>
      <c r="F984" s="211"/>
      <c r="G984" s="211"/>
      <c r="H984" s="211"/>
      <c r="I984" s="211"/>
      <c r="J984" s="211"/>
      <c r="K984" s="211"/>
      <c r="L984" s="211"/>
      <c r="M984" s="211"/>
      <c r="N984" s="211"/>
      <c r="O984" s="211"/>
    </row>
    <row r="985" spans="4:15" ht="15" customHeight="1" x14ac:dyDescent="0.2">
      <c r="D985" s="211"/>
      <c r="E985" s="211"/>
      <c r="F985" s="211"/>
      <c r="G985" s="211"/>
      <c r="H985" s="211"/>
      <c r="I985" s="211"/>
      <c r="J985" s="211"/>
      <c r="K985" s="211"/>
      <c r="L985" s="211"/>
      <c r="M985" s="211"/>
      <c r="N985" s="211"/>
      <c r="O985" s="211"/>
    </row>
    <row r="986" spans="4:15" ht="15" customHeight="1" x14ac:dyDescent="0.2">
      <c r="D986" s="211"/>
      <c r="E986" s="211"/>
      <c r="F986" s="211"/>
      <c r="G986" s="211"/>
      <c r="H986" s="211"/>
      <c r="I986" s="211"/>
      <c r="J986" s="211"/>
      <c r="K986" s="211"/>
      <c r="L986" s="211"/>
      <c r="M986" s="211"/>
      <c r="N986" s="211"/>
      <c r="O986" s="211"/>
    </row>
    <row r="987" spans="4:15" ht="15" customHeight="1" x14ac:dyDescent="0.2">
      <c r="D987" s="211"/>
      <c r="E987" s="211"/>
      <c r="F987" s="211"/>
      <c r="G987" s="211"/>
      <c r="H987" s="211"/>
      <c r="I987" s="211"/>
      <c r="J987" s="211"/>
      <c r="K987" s="211"/>
      <c r="L987" s="211"/>
      <c r="M987" s="211"/>
      <c r="N987" s="211"/>
      <c r="O987" s="211"/>
    </row>
    <row r="988" spans="4:15" ht="15" customHeight="1" x14ac:dyDescent="0.2">
      <c r="D988" s="211"/>
      <c r="E988" s="211"/>
      <c r="F988" s="211"/>
      <c r="G988" s="211"/>
      <c r="H988" s="211"/>
      <c r="I988" s="211"/>
      <c r="J988" s="211"/>
      <c r="K988" s="211"/>
      <c r="L988" s="211"/>
      <c r="M988" s="211"/>
      <c r="N988" s="211"/>
      <c r="O988" s="211"/>
    </row>
    <row r="989" spans="4:15" ht="15" customHeight="1" x14ac:dyDescent="0.2">
      <c r="D989" s="211"/>
      <c r="E989" s="211"/>
      <c r="F989" s="211"/>
      <c r="G989" s="211"/>
      <c r="H989" s="211"/>
      <c r="I989" s="211"/>
      <c r="J989" s="211"/>
      <c r="K989" s="211"/>
      <c r="L989" s="211"/>
      <c r="M989" s="211"/>
      <c r="N989" s="211"/>
      <c r="O989" s="211"/>
    </row>
    <row r="990" spans="4:15" ht="15" customHeight="1" x14ac:dyDescent="0.2">
      <c r="D990" s="211"/>
      <c r="E990" s="211"/>
      <c r="F990" s="211"/>
      <c r="G990" s="211"/>
      <c r="H990" s="211"/>
      <c r="I990" s="211"/>
      <c r="J990" s="211"/>
      <c r="K990" s="211"/>
      <c r="L990" s="211"/>
      <c r="M990" s="211"/>
      <c r="N990" s="211"/>
      <c r="O990" s="211"/>
    </row>
    <row r="991" spans="4:15" ht="15" customHeight="1" x14ac:dyDescent="0.2">
      <c r="D991" s="211"/>
      <c r="E991" s="211"/>
      <c r="F991" s="211"/>
      <c r="G991" s="211"/>
      <c r="H991" s="211"/>
      <c r="I991" s="211"/>
      <c r="J991" s="211"/>
      <c r="K991" s="211"/>
      <c r="L991" s="211"/>
      <c r="M991" s="211"/>
      <c r="N991" s="211"/>
      <c r="O991" s="211"/>
    </row>
    <row r="992" spans="4:15" ht="15" customHeight="1" x14ac:dyDescent="0.2">
      <c r="D992" s="211"/>
      <c r="E992" s="211"/>
      <c r="F992" s="211"/>
      <c r="G992" s="211"/>
      <c r="H992" s="211"/>
      <c r="I992" s="211"/>
      <c r="J992" s="211"/>
      <c r="K992" s="211"/>
      <c r="L992" s="211"/>
      <c r="M992" s="211"/>
      <c r="N992" s="211"/>
      <c r="O992" s="211"/>
    </row>
    <row r="993" spans="4:15" ht="15" customHeight="1" x14ac:dyDescent="0.2">
      <c r="D993" s="211"/>
      <c r="E993" s="211"/>
      <c r="F993" s="211"/>
      <c r="G993" s="211"/>
      <c r="H993" s="211"/>
      <c r="I993" s="211"/>
      <c r="J993" s="211"/>
      <c r="K993" s="211"/>
      <c r="L993" s="211"/>
      <c r="M993" s="211"/>
      <c r="N993" s="211"/>
      <c r="O993" s="211"/>
    </row>
    <row r="994" spans="4:15" ht="15" customHeight="1" x14ac:dyDescent="0.2">
      <c r="D994" s="211"/>
      <c r="E994" s="211"/>
      <c r="F994" s="211"/>
      <c r="G994" s="211"/>
      <c r="H994" s="211"/>
      <c r="I994" s="211"/>
      <c r="J994" s="211"/>
      <c r="K994" s="211"/>
      <c r="L994" s="211"/>
      <c r="M994" s="211"/>
      <c r="N994" s="211"/>
      <c r="O994" s="211"/>
    </row>
    <row r="995" spans="4:15" ht="15" customHeight="1" x14ac:dyDescent="0.2">
      <c r="D995" s="211"/>
      <c r="E995" s="211"/>
      <c r="F995" s="211"/>
      <c r="G995" s="211"/>
      <c r="H995" s="211"/>
      <c r="I995" s="211"/>
      <c r="J995" s="211"/>
      <c r="K995" s="211"/>
      <c r="L995" s="211"/>
      <c r="M995" s="211"/>
      <c r="N995" s="211"/>
      <c r="O995" s="211"/>
    </row>
    <row r="996" spans="4:15" ht="15" customHeight="1" x14ac:dyDescent="0.2">
      <c r="D996" s="211"/>
      <c r="E996" s="211"/>
      <c r="F996" s="211"/>
      <c r="G996" s="211"/>
      <c r="H996" s="211"/>
      <c r="I996" s="211"/>
      <c r="J996" s="211"/>
      <c r="K996" s="211"/>
      <c r="L996" s="211"/>
      <c r="M996" s="211"/>
      <c r="N996" s="211"/>
      <c r="O996" s="211"/>
    </row>
    <row r="997" spans="4:15" ht="15" customHeight="1" x14ac:dyDescent="0.2">
      <c r="D997" s="211"/>
      <c r="E997" s="211"/>
      <c r="F997" s="211"/>
      <c r="G997" s="211"/>
      <c r="H997" s="211"/>
      <c r="I997" s="211"/>
      <c r="J997" s="211"/>
      <c r="K997" s="211"/>
      <c r="L997" s="211"/>
      <c r="M997" s="211"/>
      <c r="N997" s="211"/>
      <c r="O997" s="211"/>
    </row>
    <row r="998" spans="4:15" ht="15" customHeight="1" x14ac:dyDescent="0.2">
      <c r="D998" s="211"/>
      <c r="E998" s="211"/>
      <c r="F998" s="211"/>
      <c r="G998" s="211"/>
      <c r="H998" s="211"/>
      <c r="I998" s="211"/>
      <c r="J998" s="211"/>
      <c r="K998" s="211"/>
      <c r="L998" s="211"/>
      <c r="M998" s="211"/>
      <c r="N998" s="211"/>
      <c r="O998" s="211"/>
    </row>
    <row r="999" spans="4:15" ht="15" customHeight="1" x14ac:dyDescent="0.2">
      <c r="D999" s="211"/>
      <c r="E999" s="211"/>
      <c r="F999" s="211"/>
      <c r="G999" s="211"/>
      <c r="H999" s="211"/>
      <c r="I999" s="211"/>
      <c r="J999" s="211"/>
      <c r="K999" s="211"/>
      <c r="L999" s="211"/>
      <c r="M999" s="211"/>
      <c r="N999" s="211"/>
      <c r="O999" s="211"/>
    </row>
    <row r="1000" spans="4:15" ht="15" customHeight="1" x14ac:dyDescent="0.2">
      <c r="D1000" s="211"/>
      <c r="E1000" s="211"/>
      <c r="F1000" s="211"/>
      <c r="G1000" s="211"/>
      <c r="H1000" s="211"/>
      <c r="I1000" s="211"/>
      <c r="J1000" s="211"/>
      <c r="K1000" s="211"/>
      <c r="L1000" s="211"/>
      <c r="M1000" s="211"/>
      <c r="N1000" s="211"/>
      <c r="O1000" s="211"/>
    </row>
    <row r="1001" spans="4:15" ht="15" customHeight="1" x14ac:dyDescent="0.2">
      <c r="D1001" s="211"/>
      <c r="E1001" s="211"/>
      <c r="F1001" s="211"/>
      <c r="G1001" s="211"/>
      <c r="H1001" s="211"/>
      <c r="I1001" s="211"/>
      <c r="J1001" s="211"/>
      <c r="K1001" s="211"/>
      <c r="L1001" s="211"/>
      <c r="M1001" s="211"/>
      <c r="N1001" s="211"/>
      <c r="O1001" s="211"/>
    </row>
    <row r="1002" spans="4:15" ht="15" customHeight="1" x14ac:dyDescent="0.2">
      <c r="D1002" s="211"/>
      <c r="E1002" s="211"/>
      <c r="F1002" s="211"/>
      <c r="G1002" s="211"/>
      <c r="H1002" s="211"/>
      <c r="I1002" s="211"/>
      <c r="J1002" s="211"/>
      <c r="K1002" s="211"/>
      <c r="L1002" s="211"/>
      <c r="M1002" s="211"/>
      <c r="N1002" s="211"/>
      <c r="O1002" s="211"/>
    </row>
    <row r="1003" spans="4:15" ht="15" customHeight="1" x14ac:dyDescent="0.2">
      <c r="D1003" s="211"/>
      <c r="E1003" s="211"/>
      <c r="F1003" s="211"/>
      <c r="G1003" s="211"/>
      <c r="H1003" s="211"/>
      <c r="I1003" s="211"/>
      <c r="J1003" s="211"/>
      <c r="K1003" s="211"/>
      <c r="L1003" s="211"/>
      <c r="M1003" s="211"/>
      <c r="N1003" s="211"/>
      <c r="O1003" s="211"/>
    </row>
    <row r="1004" spans="4:15" ht="15" customHeight="1" x14ac:dyDescent="0.2">
      <c r="D1004" s="211"/>
      <c r="E1004" s="211"/>
      <c r="F1004" s="211"/>
      <c r="G1004" s="211"/>
      <c r="H1004" s="211"/>
      <c r="I1004" s="211"/>
      <c r="J1004" s="211"/>
      <c r="K1004" s="211"/>
      <c r="L1004" s="211"/>
      <c r="M1004" s="211"/>
      <c r="N1004" s="211"/>
      <c r="O1004" s="211"/>
    </row>
    <row r="1005" spans="4:15" ht="15" customHeight="1" x14ac:dyDescent="0.2">
      <c r="D1005" s="211"/>
      <c r="E1005" s="211"/>
      <c r="F1005" s="211"/>
      <c r="G1005" s="211"/>
      <c r="H1005" s="211"/>
      <c r="I1005" s="211"/>
      <c r="J1005" s="211"/>
      <c r="K1005" s="211"/>
      <c r="L1005" s="211"/>
      <c r="M1005" s="211"/>
      <c r="N1005" s="211"/>
      <c r="O1005" s="211"/>
    </row>
    <row r="1006" spans="4:15" ht="15" customHeight="1" x14ac:dyDescent="0.2">
      <c r="D1006" s="211"/>
      <c r="E1006" s="211"/>
      <c r="F1006" s="211"/>
      <c r="G1006" s="211"/>
      <c r="H1006" s="211"/>
      <c r="I1006" s="211"/>
      <c r="J1006" s="211"/>
      <c r="K1006" s="211"/>
      <c r="L1006" s="211"/>
      <c r="M1006" s="211"/>
      <c r="N1006" s="211"/>
      <c r="O1006" s="211"/>
    </row>
    <row r="1007" spans="4:15" ht="15" customHeight="1" x14ac:dyDescent="0.2">
      <c r="D1007" s="211"/>
      <c r="E1007" s="211"/>
      <c r="F1007" s="211"/>
      <c r="G1007" s="211"/>
      <c r="H1007" s="211"/>
      <c r="I1007" s="211"/>
      <c r="J1007" s="211"/>
      <c r="K1007" s="211"/>
      <c r="L1007" s="211"/>
      <c r="M1007" s="211"/>
      <c r="N1007" s="211"/>
      <c r="O1007" s="211"/>
    </row>
    <row r="1008" spans="4:15" ht="15" customHeight="1" x14ac:dyDescent="0.2">
      <c r="D1008" s="211"/>
      <c r="E1008" s="211"/>
      <c r="F1008" s="211"/>
      <c r="G1008" s="211"/>
      <c r="H1008" s="211"/>
      <c r="I1008" s="211"/>
      <c r="J1008" s="211"/>
      <c r="K1008" s="211"/>
      <c r="L1008" s="211"/>
      <c r="M1008" s="211"/>
      <c r="N1008" s="211"/>
      <c r="O1008" s="211"/>
    </row>
    <row r="1009" spans="4:15" ht="15" customHeight="1" x14ac:dyDescent="0.2">
      <c r="D1009" s="211"/>
      <c r="E1009" s="211"/>
      <c r="F1009" s="211"/>
      <c r="G1009" s="211"/>
      <c r="H1009" s="211"/>
      <c r="I1009" s="211"/>
      <c r="J1009" s="211"/>
      <c r="K1009" s="211"/>
      <c r="L1009" s="211"/>
      <c r="M1009" s="211"/>
      <c r="N1009" s="211"/>
      <c r="O1009" s="211"/>
    </row>
    <row r="1010" spans="4:15" ht="15" customHeight="1" x14ac:dyDescent="0.2">
      <c r="D1010" s="211"/>
      <c r="E1010" s="211"/>
      <c r="F1010" s="211"/>
      <c r="G1010" s="211"/>
      <c r="H1010" s="211"/>
      <c r="I1010" s="211"/>
      <c r="J1010" s="211"/>
      <c r="K1010" s="211"/>
      <c r="L1010" s="211"/>
      <c r="M1010" s="211"/>
      <c r="N1010" s="211"/>
      <c r="O1010" s="211"/>
    </row>
    <row r="1011" spans="4:15" ht="15" customHeight="1" x14ac:dyDescent="0.2">
      <c r="D1011" s="211"/>
      <c r="E1011" s="211"/>
      <c r="F1011" s="211"/>
      <c r="G1011" s="211"/>
      <c r="H1011" s="211"/>
      <c r="I1011" s="211"/>
      <c r="J1011" s="211"/>
      <c r="K1011" s="211"/>
      <c r="L1011" s="211"/>
      <c r="M1011" s="211"/>
      <c r="N1011" s="211"/>
      <c r="O1011" s="211"/>
    </row>
    <row r="1012" spans="4:15" ht="15" customHeight="1" x14ac:dyDescent="0.2">
      <c r="D1012" s="211"/>
      <c r="E1012" s="211"/>
      <c r="F1012" s="211"/>
      <c r="G1012" s="211"/>
      <c r="H1012" s="211"/>
      <c r="I1012" s="211"/>
      <c r="J1012" s="211"/>
      <c r="K1012" s="211"/>
      <c r="L1012" s="211"/>
      <c r="M1012" s="211"/>
      <c r="N1012" s="211"/>
      <c r="O1012" s="211"/>
    </row>
  </sheetData>
  <mergeCells count="9">
    <mergeCell ref="D479:E479"/>
    <mergeCell ref="F479:G479"/>
    <mergeCell ref="D1:O1"/>
    <mergeCell ref="A2:A3"/>
    <mergeCell ref="B2:B3"/>
    <mergeCell ref="C2:C3"/>
    <mergeCell ref="D2:M3"/>
    <mergeCell ref="N2:N3"/>
    <mergeCell ref="O2:O3"/>
  </mergeCells>
  <conditionalFormatting sqref="F255:H255">
    <cfRule type="cellIs" dxfId="3" priority="4" operator="between">
      <formula>0</formula>
      <formula>9</formula>
    </cfRule>
  </conditionalFormatting>
  <conditionalFormatting sqref="F681:H681">
    <cfRule type="cellIs" dxfId="2" priority="2" operator="between">
      <formula>0</formula>
      <formula>9</formula>
    </cfRule>
  </conditionalFormatting>
  <conditionalFormatting sqref="J219:J221">
    <cfRule type="uniqueValues" dxfId="1" priority="3"/>
  </conditionalFormatting>
  <conditionalFormatting sqref="J651:J653">
    <cfRule type="uniqueValues" dxfId="0" priority="1"/>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G48"/>
  <sheetViews>
    <sheetView workbookViewId="0">
      <pane ySplit="2" topLeftCell="A3" activePane="bottomLeft" state="frozen"/>
      <selection activeCell="E5" sqref="E5"/>
      <selection pane="bottomLeft" activeCell="E5" sqref="E5"/>
    </sheetView>
  </sheetViews>
  <sheetFormatPr baseColWidth="10" defaultRowHeight="15" x14ac:dyDescent="0.25"/>
  <cols>
    <col min="2" max="2" width="6.140625" style="395" bestFit="1" customWidth="1"/>
    <col min="3" max="3" width="8.140625" style="395" bestFit="1" customWidth="1"/>
    <col min="4" max="4" width="18.85546875" bestFit="1" customWidth="1"/>
    <col min="5" max="5" width="17.85546875" bestFit="1" customWidth="1"/>
    <col min="6" max="6" width="18.85546875" bestFit="1" customWidth="1"/>
    <col min="7" max="7" width="17.85546875" bestFit="1" customWidth="1"/>
  </cols>
  <sheetData>
    <row r="1" spans="2:7" x14ac:dyDescent="0.25">
      <c r="B1" s="544" t="s">
        <v>4314</v>
      </c>
      <c r="C1" s="544"/>
      <c r="D1" s="544"/>
      <c r="E1" s="544"/>
      <c r="F1" s="544"/>
      <c r="G1" s="544"/>
    </row>
    <row r="2" spans="2:7" ht="30" x14ac:dyDescent="0.25">
      <c r="B2" s="410" t="s">
        <v>4308</v>
      </c>
      <c r="C2" s="411" t="s">
        <v>4309</v>
      </c>
      <c r="D2" s="410" t="s">
        <v>27</v>
      </c>
      <c r="E2" s="411" t="s">
        <v>4304</v>
      </c>
      <c r="F2" s="411" t="s">
        <v>4305</v>
      </c>
      <c r="G2" s="410" t="s">
        <v>23</v>
      </c>
    </row>
    <row r="3" spans="2:7" x14ac:dyDescent="0.25">
      <c r="B3" s="414">
        <v>1</v>
      </c>
      <c r="C3" s="416" t="s">
        <v>4129</v>
      </c>
      <c r="D3" s="415">
        <f>SUM(E3:G3)</f>
        <v>321829624</v>
      </c>
      <c r="E3" s="415">
        <v>0</v>
      </c>
      <c r="F3" s="415">
        <v>0</v>
      </c>
      <c r="G3" s="415">
        <v>321829624</v>
      </c>
    </row>
    <row r="4" spans="2:7" x14ac:dyDescent="0.25">
      <c r="B4" s="414">
        <v>2</v>
      </c>
      <c r="C4" s="416" t="s">
        <v>4042</v>
      </c>
      <c r="D4" s="415">
        <f t="shared" ref="D4:D45" si="0">SUM(E4:G4)</f>
        <v>2029552764</v>
      </c>
      <c r="E4" s="415">
        <v>2029552764</v>
      </c>
      <c r="F4" s="415">
        <v>0</v>
      </c>
      <c r="G4" s="415">
        <v>0</v>
      </c>
    </row>
    <row r="5" spans="2:7" x14ac:dyDescent="0.25">
      <c r="B5" s="414">
        <v>2</v>
      </c>
      <c r="C5" s="416" t="s">
        <v>4311</v>
      </c>
      <c r="D5" s="415">
        <f t="shared" si="0"/>
        <v>69002520000</v>
      </c>
      <c r="E5" s="415">
        <v>0</v>
      </c>
      <c r="F5" s="415">
        <v>51035197000</v>
      </c>
      <c r="G5" s="415">
        <v>17967323000</v>
      </c>
    </row>
    <row r="6" spans="2:7" x14ac:dyDescent="0.25">
      <c r="B6" s="414">
        <v>3</v>
      </c>
      <c r="C6" s="416" t="s">
        <v>4042</v>
      </c>
      <c r="D6" s="415">
        <f t="shared" si="0"/>
        <v>294109219</v>
      </c>
      <c r="E6" s="415">
        <v>294109219</v>
      </c>
      <c r="F6" s="415">
        <v>0</v>
      </c>
      <c r="G6" s="415">
        <v>0</v>
      </c>
    </row>
    <row r="7" spans="2:7" x14ac:dyDescent="0.25">
      <c r="B7" s="414">
        <v>4</v>
      </c>
      <c r="C7" s="416" t="s">
        <v>4129</v>
      </c>
      <c r="D7" s="415">
        <f t="shared" si="0"/>
        <v>5384208917</v>
      </c>
      <c r="E7" s="415">
        <v>0</v>
      </c>
      <c r="F7" s="415">
        <v>0</v>
      </c>
      <c r="G7" s="415">
        <v>5384208917</v>
      </c>
    </row>
    <row r="8" spans="2:7" x14ac:dyDescent="0.25">
      <c r="B8" s="414">
        <v>8</v>
      </c>
      <c r="C8" s="416" t="s">
        <v>4129</v>
      </c>
      <c r="D8" s="415">
        <f t="shared" si="0"/>
        <v>9192650724</v>
      </c>
      <c r="E8" s="415">
        <v>1007398496</v>
      </c>
      <c r="F8" s="415">
        <v>0</v>
      </c>
      <c r="G8" s="415">
        <v>8185252228</v>
      </c>
    </row>
    <row r="9" spans="2:7" x14ac:dyDescent="0.25">
      <c r="B9" s="414">
        <v>9</v>
      </c>
      <c r="C9" s="416" t="s">
        <v>4129</v>
      </c>
      <c r="D9" s="415">
        <f t="shared" si="0"/>
        <v>571656696</v>
      </c>
      <c r="E9" s="415">
        <v>0</v>
      </c>
      <c r="F9" s="415">
        <v>0</v>
      </c>
      <c r="G9" s="415">
        <v>571656696</v>
      </c>
    </row>
    <row r="10" spans="2:7" x14ac:dyDescent="0.25">
      <c r="B10" s="414">
        <v>25</v>
      </c>
      <c r="C10" s="416" t="s">
        <v>4129</v>
      </c>
      <c r="D10" s="415">
        <f t="shared" si="0"/>
        <v>290581632</v>
      </c>
      <c r="E10" s="415">
        <v>0</v>
      </c>
      <c r="F10" s="415">
        <v>0</v>
      </c>
      <c r="G10" s="415">
        <v>290581632</v>
      </c>
    </row>
    <row r="11" spans="2:7" x14ac:dyDescent="0.25">
      <c r="B11" s="414">
        <v>27</v>
      </c>
      <c r="C11" s="416" t="s">
        <v>4042</v>
      </c>
      <c r="D11" s="415">
        <f t="shared" si="0"/>
        <v>4584172079</v>
      </c>
      <c r="E11" s="415">
        <f>584172079+4000000000</f>
        <v>4584172079</v>
      </c>
      <c r="F11" s="415">
        <v>0</v>
      </c>
      <c r="G11" s="415">
        <v>0</v>
      </c>
    </row>
    <row r="12" spans="2:7" x14ac:dyDescent="0.25">
      <c r="B12" s="414">
        <v>28</v>
      </c>
      <c r="C12" s="416" t="s">
        <v>4042</v>
      </c>
      <c r="D12" s="415">
        <f t="shared" si="0"/>
        <v>1310287536</v>
      </c>
      <c r="E12" s="415">
        <v>1310287536</v>
      </c>
      <c r="F12" s="415">
        <v>0</v>
      </c>
      <c r="G12" s="415">
        <v>0</v>
      </c>
    </row>
    <row r="13" spans="2:7" x14ac:dyDescent="0.25">
      <c r="B13" s="414">
        <v>29</v>
      </c>
      <c r="C13" s="416" t="s">
        <v>4042</v>
      </c>
      <c r="D13" s="415">
        <f t="shared" si="0"/>
        <v>1492854530</v>
      </c>
      <c r="E13" s="415">
        <v>1492854530</v>
      </c>
      <c r="F13" s="415">
        <v>0</v>
      </c>
      <c r="G13" s="415">
        <v>0</v>
      </c>
    </row>
    <row r="14" spans="2:7" x14ac:dyDescent="0.25">
      <c r="B14" s="414">
        <v>30</v>
      </c>
      <c r="C14" s="416" t="s">
        <v>4042</v>
      </c>
      <c r="D14" s="415">
        <f t="shared" si="0"/>
        <v>761033470</v>
      </c>
      <c r="E14" s="415">
        <v>761033470</v>
      </c>
      <c r="F14" s="415">
        <v>0</v>
      </c>
      <c r="G14" s="415">
        <v>0</v>
      </c>
    </row>
    <row r="15" spans="2:7" x14ac:dyDescent="0.25">
      <c r="B15" s="414">
        <v>31</v>
      </c>
      <c r="C15" s="416" t="s">
        <v>4129</v>
      </c>
      <c r="D15" s="415">
        <f t="shared" si="0"/>
        <v>2053884328</v>
      </c>
      <c r="E15" s="415">
        <v>777286608</v>
      </c>
      <c r="F15" s="415">
        <v>0</v>
      </c>
      <c r="G15" s="415">
        <v>1276597720</v>
      </c>
    </row>
    <row r="16" spans="2:7" x14ac:dyDescent="0.25">
      <c r="B16" s="414">
        <v>64</v>
      </c>
      <c r="C16" s="416" t="s">
        <v>4129</v>
      </c>
      <c r="D16" s="415">
        <f t="shared" si="0"/>
        <v>262985800</v>
      </c>
      <c r="E16" s="415">
        <v>0</v>
      </c>
      <c r="F16" s="415">
        <v>0</v>
      </c>
      <c r="G16" s="415">
        <v>262985800</v>
      </c>
    </row>
    <row r="17" spans="2:7" x14ac:dyDescent="0.25">
      <c r="B17" s="414">
        <v>65</v>
      </c>
      <c r="C17" s="416" t="s">
        <v>4129</v>
      </c>
      <c r="D17" s="415">
        <f t="shared" si="0"/>
        <v>52597160</v>
      </c>
      <c r="E17" s="415">
        <v>0</v>
      </c>
      <c r="F17" s="415">
        <v>0</v>
      </c>
      <c r="G17" s="415">
        <v>52597160</v>
      </c>
    </row>
    <row r="18" spans="2:7" x14ac:dyDescent="0.25">
      <c r="B18" s="414">
        <v>66</v>
      </c>
      <c r="C18" s="416" t="s">
        <v>4129</v>
      </c>
      <c r="D18" s="415">
        <f t="shared" si="0"/>
        <v>52597160</v>
      </c>
      <c r="E18" s="415">
        <v>0</v>
      </c>
      <c r="F18" s="415">
        <v>0</v>
      </c>
      <c r="G18" s="415">
        <v>52597160</v>
      </c>
    </row>
    <row r="19" spans="2:7" x14ac:dyDescent="0.25">
      <c r="B19" s="414">
        <v>67</v>
      </c>
      <c r="C19" s="416" t="s">
        <v>4129</v>
      </c>
      <c r="D19" s="415">
        <f t="shared" si="0"/>
        <v>73641056</v>
      </c>
      <c r="E19" s="415">
        <v>0</v>
      </c>
      <c r="F19" s="415">
        <v>0</v>
      </c>
      <c r="G19" s="415">
        <v>73641056</v>
      </c>
    </row>
    <row r="20" spans="2:7" x14ac:dyDescent="0.25">
      <c r="B20" s="414">
        <v>68</v>
      </c>
      <c r="C20" s="416" t="s">
        <v>4129</v>
      </c>
      <c r="D20" s="415">
        <f t="shared" si="0"/>
        <v>92977280</v>
      </c>
      <c r="E20" s="415">
        <v>0</v>
      </c>
      <c r="F20" s="415">
        <v>0</v>
      </c>
      <c r="G20" s="415">
        <v>92977280</v>
      </c>
    </row>
    <row r="21" spans="2:7" x14ac:dyDescent="0.25">
      <c r="B21" s="414">
        <v>69</v>
      </c>
      <c r="C21" s="416" t="s">
        <v>4129</v>
      </c>
      <c r="D21" s="415">
        <f t="shared" si="0"/>
        <v>223727520</v>
      </c>
      <c r="E21" s="415">
        <v>0</v>
      </c>
      <c r="F21" s="415">
        <v>0</v>
      </c>
      <c r="G21" s="415">
        <v>223727520</v>
      </c>
    </row>
    <row r="22" spans="2:7" x14ac:dyDescent="0.25">
      <c r="B22" s="414">
        <v>71</v>
      </c>
      <c r="C22" s="416" t="s">
        <v>4129</v>
      </c>
      <c r="D22" s="415">
        <f t="shared" si="0"/>
        <v>4040270416</v>
      </c>
      <c r="E22" s="415">
        <v>563496274</v>
      </c>
      <c r="F22" s="415">
        <v>0</v>
      </c>
      <c r="G22" s="415">
        <v>3476774142</v>
      </c>
    </row>
    <row r="23" spans="2:7" x14ac:dyDescent="0.25">
      <c r="B23" s="414">
        <v>72</v>
      </c>
      <c r="C23" s="416" t="s">
        <v>4129</v>
      </c>
      <c r="D23" s="415">
        <f t="shared" si="0"/>
        <v>803148616</v>
      </c>
      <c r="E23" s="415">
        <v>0</v>
      </c>
      <c r="F23" s="415">
        <v>0</v>
      </c>
      <c r="G23" s="415">
        <v>803148616</v>
      </c>
    </row>
    <row r="24" spans="2:7" x14ac:dyDescent="0.25">
      <c r="B24" s="414">
        <v>73</v>
      </c>
      <c r="C24" s="416" t="s">
        <v>4129</v>
      </c>
      <c r="D24" s="415">
        <f t="shared" si="0"/>
        <v>142914104</v>
      </c>
      <c r="E24" s="415">
        <v>0</v>
      </c>
      <c r="F24" s="415">
        <v>0</v>
      </c>
      <c r="G24" s="415">
        <v>142914104</v>
      </c>
    </row>
    <row r="25" spans="2:7" x14ac:dyDescent="0.25">
      <c r="B25" s="414">
        <v>116</v>
      </c>
      <c r="C25" s="416" t="s">
        <v>4129</v>
      </c>
      <c r="D25" s="415">
        <f t="shared" si="0"/>
        <v>372685816</v>
      </c>
      <c r="E25" s="415">
        <v>0</v>
      </c>
      <c r="F25" s="415">
        <v>0</v>
      </c>
      <c r="G25" s="415">
        <v>372685816</v>
      </c>
    </row>
    <row r="26" spans="2:7" x14ac:dyDescent="0.25">
      <c r="B26" s="414">
        <v>128</v>
      </c>
      <c r="C26" s="416" t="s">
        <v>4129</v>
      </c>
      <c r="D26" s="415">
        <f t="shared" si="0"/>
        <v>903647424</v>
      </c>
      <c r="E26" s="415">
        <v>0</v>
      </c>
      <c r="F26" s="415">
        <v>0</v>
      </c>
      <c r="G26" s="415">
        <v>903647424</v>
      </c>
    </row>
    <row r="27" spans="2:7" x14ac:dyDescent="0.25">
      <c r="B27" s="414">
        <v>129</v>
      </c>
      <c r="C27" s="416" t="s">
        <v>4129</v>
      </c>
      <c r="D27" s="415">
        <f t="shared" si="0"/>
        <v>105194320</v>
      </c>
      <c r="E27" s="415">
        <v>0</v>
      </c>
      <c r="F27" s="415">
        <v>0</v>
      </c>
      <c r="G27" s="415">
        <v>105194320</v>
      </c>
    </row>
    <row r="28" spans="2:7" x14ac:dyDescent="0.25">
      <c r="B28" s="414">
        <v>140</v>
      </c>
      <c r="C28" s="416" t="s">
        <v>4129</v>
      </c>
      <c r="D28" s="415">
        <f t="shared" si="0"/>
        <v>662595840</v>
      </c>
      <c r="E28" s="415">
        <v>557401520</v>
      </c>
      <c r="F28" s="415">
        <v>0</v>
      </c>
      <c r="G28" s="415">
        <v>105194320</v>
      </c>
    </row>
    <row r="29" spans="2:7" x14ac:dyDescent="0.25">
      <c r="B29" s="414">
        <v>142</v>
      </c>
      <c r="C29" s="416" t="s">
        <v>4042</v>
      </c>
      <c r="D29" s="415">
        <f t="shared" si="0"/>
        <v>297227824</v>
      </c>
      <c r="E29" s="415">
        <v>297227824</v>
      </c>
      <c r="F29" s="415">
        <v>0</v>
      </c>
      <c r="G29" s="415">
        <v>0</v>
      </c>
    </row>
    <row r="30" spans="2:7" x14ac:dyDescent="0.25">
      <c r="B30" s="414">
        <v>143</v>
      </c>
      <c r="C30" s="416" t="s">
        <v>4042</v>
      </c>
      <c r="D30" s="415">
        <f t="shared" si="0"/>
        <v>406053520</v>
      </c>
      <c r="E30" s="415">
        <v>406053520</v>
      </c>
      <c r="F30" s="415">
        <v>0</v>
      </c>
      <c r="G30" s="415">
        <v>0</v>
      </c>
    </row>
    <row r="31" spans="2:7" x14ac:dyDescent="0.25">
      <c r="B31" s="414">
        <v>164</v>
      </c>
      <c r="C31" s="416" t="s">
        <v>4042</v>
      </c>
      <c r="D31" s="415">
        <f t="shared" si="0"/>
        <v>441990176</v>
      </c>
      <c r="E31" s="415">
        <v>441990176</v>
      </c>
      <c r="F31" s="415">
        <v>0</v>
      </c>
      <c r="G31" s="415">
        <v>0</v>
      </c>
    </row>
    <row r="32" spans="2:7" x14ac:dyDescent="0.25">
      <c r="B32" s="414">
        <v>178</v>
      </c>
      <c r="C32" s="416" t="s">
        <v>4129</v>
      </c>
      <c r="D32" s="415">
        <f t="shared" si="0"/>
        <v>286386608</v>
      </c>
      <c r="E32" s="415">
        <v>265386608</v>
      </c>
      <c r="F32" s="415">
        <v>0</v>
      </c>
      <c r="G32" s="415">
        <v>21000000</v>
      </c>
    </row>
    <row r="33" spans="2:7" x14ac:dyDescent="0.25">
      <c r="B33" s="414">
        <v>289</v>
      </c>
      <c r="C33" s="416" t="s">
        <v>4129</v>
      </c>
      <c r="D33" s="415">
        <f t="shared" si="0"/>
        <v>1480812320</v>
      </c>
      <c r="E33" s="415">
        <v>0</v>
      </c>
      <c r="F33" s="415">
        <v>0</v>
      </c>
      <c r="G33" s="415">
        <v>1480812320</v>
      </c>
    </row>
    <row r="34" spans="2:7" x14ac:dyDescent="0.25">
      <c r="B34" s="414">
        <v>290</v>
      </c>
      <c r="C34" s="416" t="s">
        <v>4129</v>
      </c>
      <c r="D34" s="415">
        <f t="shared" si="0"/>
        <v>122733560</v>
      </c>
      <c r="E34" s="415">
        <v>0</v>
      </c>
      <c r="F34" s="415">
        <v>0</v>
      </c>
      <c r="G34" s="415">
        <v>122733560</v>
      </c>
    </row>
    <row r="35" spans="2:7" x14ac:dyDescent="0.25">
      <c r="B35" s="414">
        <v>299</v>
      </c>
      <c r="C35" s="416" t="s">
        <v>4129</v>
      </c>
      <c r="D35" s="415">
        <f t="shared" si="0"/>
        <v>514362936</v>
      </c>
      <c r="E35" s="415">
        <v>0</v>
      </c>
      <c r="F35" s="415">
        <v>0</v>
      </c>
      <c r="G35" s="415">
        <v>514362936</v>
      </c>
    </row>
    <row r="36" spans="2:7" x14ac:dyDescent="0.25">
      <c r="B36" s="414">
        <v>381</v>
      </c>
      <c r="C36" s="416" t="s">
        <v>4129</v>
      </c>
      <c r="D36" s="415">
        <f t="shared" si="0"/>
        <v>8697442197</v>
      </c>
      <c r="E36" s="415">
        <v>1015812746</v>
      </c>
      <c r="F36" s="415">
        <v>0</v>
      </c>
      <c r="G36" s="415">
        <v>7681629451</v>
      </c>
    </row>
    <row r="37" spans="2:7" x14ac:dyDescent="0.25">
      <c r="B37" s="414">
        <v>382</v>
      </c>
      <c r="C37" s="416" t="s">
        <v>4042</v>
      </c>
      <c r="D37" s="415">
        <f t="shared" si="0"/>
        <v>1767712464</v>
      </c>
      <c r="E37" s="415">
        <v>1767712464</v>
      </c>
      <c r="F37" s="415">
        <v>0</v>
      </c>
      <c r="G37" s="415">
        <v>0</v>
      </c>
    </row>
    <row r="38" spans="2:7" x14ac:dyDescent="0.25">
      <c r="B38" s="414">
        <v>384</v>
      </c>
      <c r="C38" s="416" t="s">
        <v>4042</v>
      </c>
      <c r="D38" s="415">
        <f t="shared" si="0"/>
        <v>300000000</v>
      </c>
      <c r="E38" s="415">
        <v>300000000</v>
      </c>
      <c r="F38" s="415">
        <v>0</v>
      </c>
      <c r="G38" s="415">
        <v>0</v>
      </c>
    </row>
    <row r="39" spans="2:7" x14ac:dyDescent="0.25">
      <c r="B39" s="414">
        <v>393</v>
      </c>
      <c r="C39" s="416" t="s">
        <v>4129</v>
      </c>
      <c r="D39" s="415">
        <f t="shared" si="0"/>
        <v>3672575198</v>
      </c>
      <c r="E39" s="415">
        <v>0</v>
      </c>
      <c r="F39" s="415">
        <v>0</v>
      </c>
      <c r="G39" s="415">
        <v>3672575198</v>
      </c>
    </row>
    <row r="40" spans="2:7" x14ac:dyDescent="0.25">
      <c r="B40" s="414">
        <v>394</v>
      </c>
      <c r="C40" s="416" t="s">
        <v>4042</v>
      </c>
      <c r="D40" s="415">
        <f t="shared" si="0"/>
        <v>164059707000</v>
      </c>
      <c r="E40" s="415">
        <v>1555068000</v>
      </c>
      <c r="F40" s="415">
        <v>162504639000</v>
      </c>
      <c r="G40" s="415">
        <v>0</v>
      </c>
    </row>
    <row r="41" spans="2:7" x14ac:dyDescent="0.25">
      <c r="B41" s="414">
        <v>395</v>
      </c>
      <c r="C41" s="416" t="s">
        <v>4042</v>
      </c>
      <c r="D41" s="415">
        <f t="shared" si="0"/>
        <v>16400914081</v>
      </c>
      <c r="E41" s="415">
        <f>SUM('PLAN DE ACCIÓN 2024'!AV200:AV214)</f>
        <v>14120264081</v>
      </c>
      <c r="F41" s="415">
        <v>2280650000</v>
      </c>
      <c r="G41" s="415">
        <v>0</v>
      </c>
    </row>
    <row r="42" spans="2:7" x14ac:dyDescent="0.25">
      <c r="B42" s="414">
        <v>396</v>
      </c>
      <c r="C42" s="416" t="s">
        <v>4042</v>
      </c>
      <c r="D42" s="415">
        <f>SUM(E42:G42)</f>
        <v>628281085</v>
      </c>
      <c r="E42" s="415">
        <v>628281085</v>
      </c>
      <c r="F42" s="415">
        <v>0</v>
      </c>
      <c r="G42" s="415">
        <v>0</v>
      </c>
    </row>
    <row r="43" spans="2:7" x14ac:dyDescent="0.25">
      <c r="B43" s="414">
        <v>397</v>
      </c>
      <c r="C43" s="416" t="s">
        <v>4310</v>
      </c>
      <c r="D43" s="415">
        <f t="shared" si="0"/>
        <v>299477827000</v>
      </c>
      <c r="E43" s="415">
        <v>0</v>
      </c>
      <c r="F43" s="415">
        <v>299477827000</v>
      </c>
      <c r="G43" s="415">
        <v>0</v>
      </c>
    </row>
    <row r="44" spans="2:7" x14ac:dyDescent="0.25">
      <c r="B44" s="414">
        <v>423</v>
      </c>
      <c r="C44" s="416" t="s">
        <v>4042</v>
      </c>
      <c r="D44" s="415">
        <f t="shared" si="0"/>
        <v>567840000</v>
      </c>
      <c r="E44" s="415">
        <v>567840000</v>
      </c>
      <c r="F44" s="415">
        <v>0</v>
      </c>
      <c r="G44" s="415">
        <v>0</v>
      </c>
    </row>
    <row r="45" spans="2:7" x14ac:dyDescent="0.25">
      <c r="B45" s="414">
        <v>430</v>
      </c>
      <c r="C45" s="416" t="s">
        <v>4042</v>
      </c>
      <c r="D45" s="415">
        <f t="shared" si="0"/>
        <v>210000000</v>
      </c>
      <c r="E45" s="415">
        <v>210000000</v>
      </c>
      <c r="F45" s="415">
        <v>0</v>
      </c>
      <c r="G45" s="415">
        <v>0</v>
      </c>
    </row>
    <row r="46" spans="2:7" x14ac:dyDescent="0.25">
      <c r="B46" s="543" t="s">
        <v>27</v>
      </c>
      <c r="C46" s="543"/>
      <c r="D46" s="413">
        <f>SUM(D3:D45)</f>
        <v>604410190000</v>
      </c>
      <c r="E46" s="413">
        <f>SUM(E3:E45)</f>
        <v>34953229000</v>
      </c>
      <c r="F46" s="413">
        <f>SUM(F3:F45)</f>
        <v>515298313000</v>
      </c>
      <c r="G46" s="413">
        <f>SUM(G3:G45)</f>
        <v>54158648000</v>
      </c>
    </row>
    <row r="47" spans="2:7" x14ac:dyDescent="0.25">
      <c r="D47" s="433">
        <v>604410190000</v>
      </c>
      <c r="E47" s="433">
        <v>34953229000</v>
      </c>
      <c r="F47" s="433">
        <v>515298313000</v>
      </c>
      <c r="G47" s="433">
        <v>54158648000</v>
      </c>
    </row>
    <row r="48" spans="2:7" x14ac:dyDescent="0.25">
      <c r="D48" s="433">
        <f>+D47-D46</f>
        <v>0</v>
      </c>
      <c r="E48" s="433">
        <f t="shared" ref="E48:G48" si="1">+E47-E46</f>
        <v>0</v>
      </c>
      <c r="F48" s="433">
        <f t="shared" si="1"/>
        <v>0</v>
      </c>
      <c r="G48" s="433">
        <f t="shared" si="1"/>
        <v>0</v>
      </c>
    </row>
  </sheetData>
  <autoFilter ref="B2:G48"/>
  <mergeCells count="2">
    <mergeCell ref="B46:C46"/>
    <mergeCell ref="B1:G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2:L15"/>
  <sheetViews>
    <sheetView workbookViewId="0">
      <selection activeCell="E5" sqref="E5"/>
    </sheetView>
  </sheetViews>
  <sheetFormatPr baseColWidth="10" defaultRowHeight="15" x14ac:dyDescent="0.25"/>
  <cols>
    <col min="1" max="1" width="11.42578125" style="406"/>
    <col min="2" max="2" width="13.5703125" style="406" bestFit="1" customWidth="1"/>
    <col min="3" max="3" width="18.85546875" style="406" bestFit="1" customWidth="1"/>
    <col min="4" max="4" width="17.85546875" style="406" bestFit="1" customWidth="1"/>
    <col min="5" max="5" width="18.85546875" style="406" bestFit="1" customWidth="1"/>
    <col min="6" max="6" width="17.85546875" style="406" bestFit="1" customWidth="1"/>
    <col min="7" max="7" width="11.42578125" style="406"/>
    <col min="8" max="8" width="13.5703125" style="406" bestFit="1" customWidth="1"/>
    <col min="9" max="9" width="18.85546875" style="406" bestFit="1" customWidth="1"/>
    <col min="10" max="10" width="17.85546875" style="406" bestFit="1" customWidth="1"/>
    <col min="11" max="11" width="18.85546875" style="406" bestFit="1" customWidth="1"/>
    <col min="12" max="12" width="17.85546875" style="406" bestFit="1" customWidth="1"/>
    <col min="13" max="16384" width="11.42578125" style="406"/>
  </cols>
  <sheetData>
    <row r="2" spans="2:12" x14ac:dyDescent="0.25">
      <c r="B2" s="544" t="s">
        <v>4314</v>
      </c>
      <c r="C2" s="544"/>
      <c r="D2" s="544"/>
      <c r="E2" s="544"/>
      <c r="F2" s="544"/>
      <c r="H2" s="544" t="s">
        <v>4314</v>
      </c>
      <c r="I2" s="544"/>
      <c r="J2" s="544"/>
      <c r="K2" s="544"/>
      <c r="L2" s="544"/>
    </row>
    <row r="3" spans="2:12" s="407" customFormat="1" ht="30" x14ac:dyDescent="0.25">
      <c r="B3" s="410" t="s">
        <v>1562</v>
      </c>
      <c r="C3" s="410" t="s">
        <v>27</v>
      </c>
      <c r="D3" s="411" t="s">
        <v>4304</v>
      </c>
      <c r="E3" s="411" t="s">
        <v>4305</v>
      </c>
      <c r="F3" s="410" t="s">
        <v>23</v>
      </c>
      <c r="H3" s="410" t="s">
        <v>1562</v>
      </c>
      <c r="I3" s="410" t="s">
        <v>27</v>
      </c>
      <c r="J3" s="411" t="s">
        <v>4304</v>
      </c>
      <c r="K3" s="411" t="s">
        <v>4305</v>
      </c>
      <c r="L3" s="410" t="s">
        <v>23</v>
      </c>
    </row>
    <row r="4" spans="2:12" x14ac:dyDescent="0.25">
      <c r="B4" s="410" t="s">
        <v>3981</v>
      </c>
      <c r="C4" s="408">
        <f>SUM(D4:F4)</f>
        <v>370804008983</v>
      </c>
      <c r="D4" s="408">
        <v>2323661983</v>
      </c>
      <c r="E4" s="408">
        <v>350513024000</v>
      </c>
      <c r="F4" s="408">
        <v>17967323000</v>
      </c>
      <c r="H4" s="410" t="s">
        <v>3981</v>
      </c>
      <c r="I4" s="408">
        <f>SUM(J4:L4)</f>
        <v>370804</v>
      </c>
      <c r="J4" s="408">
        <v>2324</v>
      </c>
      <c r="K4" s="408">
        <v>350513</v>
      </c>
      <c r="L4" s="408">
        <v>17967</v>
      </c>
    </row>
    <row r="5" spans="2:12" x14ac:dyDescent="0.25">
      <c r="B5" s="410" t="s">
        <v>1685</v>
      </c>
      <c r="C5" s="408">
        <f t="shared" ref="C5:C12" si="0">SUM(D5:F5)</f>
        <v>4584172079</v>
      </c>
      <c r="D5" s="408">
        <f>584172079+4000000000</f>
        <v>4584172079</v>
      </c>
      <c r="E5" s="408">
        <v>0</v>
      </c>
      <c r="F5" s="408">
        <v>0</v>
      </c>
      <c r="H5" s="410" t="s">
        <v>1685</v>
      </c>
      <c r="I5" s="408">
        <f t="shared" ref="I5:I12" si="1">SUM(J5:L5)</f>
        <v>4584</v>
      </c>
      <c r="J5" s="408">
        <v>4584</v>
      </c>
      <c r="K5" s="408">
        <v>0</v>
      </c>
      <c r="L5" s="408">
        <v>0</v>
      </c>
    </row>
    <row r="6" spans="2:12" x14ac:dyDescent="0.25">
      <c r="B6" s="410" t="s">
        <v>1694</v>
      </c>
      <c r="C6" s="408">
        <f t="shared" si="0"/>
        <v>179949579937</v>
      </c>
      <c r="D6" s="408">
        <f>+'RESUMEN POR META'!E40+'RESUMEN POR META'!E41-'RESUMEN POR DEPENDENCIA'!D9</f>
        <v>15164290937</v>
      </c>
      <c r="E6" s="408">
        <f>+'RESUMEN POR META'!F40+'RESUMEN POR META'!F41</f>
        <v>164785289000</v>
      </c>
      <c r="F6" s="408">
        <v>0</v>
      </c>
      <c r="H6" s="410" t="s">
        <v>1694</v>
      </c>
      <c r="I6" s="408">
        <f t="shared" si="1"/>
        <v>179949</v>
      </c>
      <c r="J6" s="408">
        <v>15164</v>
      </c>
      <c r="K6" s="408">
        <v>164785</v>
      </c>
      <c r="L6" s="408">
        <v>0</v>
      </c>
    </row>
    <row r="7" spans="2:12" x14ac:dyDescent="0.25">
      <c r="B7" s="410" t="s">
        <v>1707</v>
      </c>
      <c r="C7" s="408">
        <f t="shared" si="0"/>
        <v>3078000000</v>
      </c>
      <c r="D7" s="408">
        <v>3078000000</v>
      </c>
      <c r="E7" s="408">
        <v>0</v>
      </c>
      <c r="F7" s="408">
        <v>0</v>
      </c>
      <c r="H7" s="410" t="s">
        <v>1707</v>
      </c>
      <c r="I7" s="408">
        <f t="shared" si="1"/>
        <v>3078</v>
      </c>
      <c r="J7" s="408">
        <v>3078</v>
      </c>
      <c r="K7" s="408">
        <v>0</v>
      </c>
      <c r="L7" s="408">
        <v>0</v>
      </c>
    </row>
    <row r="8" spans="2:12" x14ac:dyDescent="0.25">
      <c r="B8" s="410" t="s">
        <v>1715</v>
      </c>
      <c r="C8" s="408">
        <f t="shared" si="0"/>
        <v>2253888000</v>
      </c>
      <c r="D8" s="408">
        <v>2253888000</v>
      </c>
      <c r="E8" s="408">
        <v>0</v>
      </c>
      <c r="F8" s="408">
        <v>0</v>
      </c>
      <c r="H8" s="410" t="s">
        <v>1715</v>
      </c>
      <c r="I8" s="408">
        <f t="shared" si="1"/>
        <v>2254</v>
      </c>
      <c r="J8" s="408">
        <v>2254</v>
      </c>
      <c r="K8" s="408">
        <v>0</v>
      </c>
      <c r="L8" s="408">
        <v>0</v>
      </c>
    </row>
    <row r="9" spans="2:12" x14ac:dyDescent="0.25">
      <c r="B9" s="410" t="s">
        <v>4306</v>
      </c>
      <c r="C9" s="408">
        <f t="shared" si="0"/>
        <v>511041144</v>
      </c>
      <c r="D9" s="408">
        <v>511041144</v>
      </c>
      <c r="E9" s="408">
        <v>0</v>
      </c>
      <c r="F9" s="408">
        <v>0</v>
      </c>
      <c r="H9" s="410" t="s">
        <v>4306</v>
      </c>
      <c r="I9" s="408">
        <f t="shared" si="1"/>
        <v>511</v>
      </c>
      <c r="J9" s="408">
        <v>511</v>
      </c>
      <c r="K9" s="408">
        <v>0</v>
      </c>
      <c r="L9" s="408">
        <v>0</v>
      </c>
    </row>
    <row r="10" spans="2:12" x14ac:dyDescent="0.25">
      <c r="B10" s="410" t="s">
        <v>3982</v>
      </c>
      <c r="C10" s="408">
        <f t="shared" si="0"/>
        <v>1138281085</v>
      </c>
      <c r="D10" s="408">
        <v>1138281085</v>
      </c>
      <c r="E10" s="408">
        <v>0</v>
      </c>
      <c r="F10" s="408">
        <v>0</v>
      </c>
      <c r="H10" s="410" t="s">
        <v>3982</v>
      </c>
      <c r="I10" s="408">
        <f t="shared" si="1"/>
        <v>1139</v>
      </c>
      <c r="J10" s="408">
        <v>1139</v>
      </c>
      <c r="K10" s="408">
        <v>0</v>
      </c>
      <c r="L10" s="408">
        <v>0</v>
      </c>
    </row>
    <row r="11" spans="2:12" x14ac:dyDescent="0.25">
      <c r="B11" s="410" t="s">
        <v>4307</v>
      </c>
      <c r="C11" s="408">
        <f t="shared" si="0"/>
        <v>567840000</v>
      </c>
      <c r="D11" s="408">
        <v>567840000</v>
      </c>
      <c r="E11" s="408">
        <v>0</v>
      </c>
      <c r="F11" s="408">
        <v>0</v>
      </c>
      <c r="H11" s="410" t="s">
        <v>4307</v>
      </c>
      <c r="I11" s="408">
        <f t="shared" si="1"/>
        <v>568</v>
      </c>
      <c r="J11" s="408">
        <v>568</v>
      </c>
      <c r="K11" s="408">
        <v>0</v>
      </c>
      <c r="L11" s="408">
        <v>0</v>
      </c>
    </row>
    <row r="12" spans="2:12" x14ac:dyDescent="0.25">
      <c r="B12" s="410" t="s">
        <v>1757</v>
      </c>
      <c r="C12" s="408">
        <f t="shared" si="0"/>
        <v>41523378772</v>
      </c>
      <c r="D12" s="408">
        <v>5332053772</v>
      </c>
      <c r="E12" s="408">
        <v>0</v>
      </c>
      <c r="F12" s="408">
        <v>36191325000</v>
      </c>
      <c r="H12" s="410" t="s">
        <v>1757</v>
      </c>
      <c r="I12" s="408">
        <f t="shared" si="1"/>
        <v>41523</v>
      </c>
      <c r="J12" s="408">
        <v>5332</v>
      </c>
      <c r="K12" s="408">
        <v>0</v>
      </c>
      <c r="L12" s="408">
        <v>36191</v>
      </c>
    </row>
    <row r="13" spans="2:12" x14ac:dyDescent="0.25">
      <c r="B13" s="412" t="s">
        <v>27</v>
      </c>
      <c r="C13" s="413">
        <f>SUM(C4:C12)</f>
        <v>604410190000</v>
      </c>
      <c r="D13" s="413">
        <f>SUM(D4:D12)</f>
        <v>34953229000</v>
      </c>
      <c r="E13" s="413">
        <f t="shared" ref="E13:F13" si="2">SUM(E4:E12)</f>
        <v>515298313000</v>
      </c>
      <c r="F13" s="413">
        <f t="shared" si="2"/>
        <v>54158648000</v>
      </c>
      <c r="H13" s="412" t="s">
        <v>27</v>
      </c>
      <c r="I13" s="413">
        <f>SUM(I4:I12)</f>
        <v>604410</v>
      </c>
      <c r="J13" s="413">
        <f>SUM(J4:J12)</f>
        <v>34954</v>
      </c>
      <c r="K13" s="413">
        <f t="shared" ref="K13:L13" si="3">SUM(K4:K12)</f>
        <v>515298</v>
      </c>
      <c r="L13" s="413">
        <f t="shared" si="3"/>
        <v>54158</v>
      </c>
    </row>
    <row r="14" spans="2:12" x14ac:dyDescent="0.25">
      <c r="C14" s="408">
        <v>604410190000</v>
      </c>
      <c r="D14" s="408">
        <v>34953229000</v>
      </c>
      <c r="E14" s="408">
        <v>515298313000</v>
      </c>
      <c r="F14" s="408">
        <v>54158648000</v>
      </c>
      <c r="I14" s="408">
        <v>604410190000</v>
      </c>
      <c r="J14" s="408">
        <v>34953229000</v>
      </c>
      <c r="K14" s="408">
        <v>515298313000</v>
      </c>
      <c r="L14" s="408">
        <v>54158648000</v>
      </c>
    </row>
    <row r="15" spans="2:12" x14ac:dyDescent="0.25">
      <c r="C15" s="409">
        <v>0</v>
      </c>
      <c r="D15" s="409">
        <v>0</v>
      </c>
      <c r="E15" s="409">
        <v>0</v>
      </c>
      <c r="F15" s="409">
        <v>0</v>
      </c>
      <c r="I15" s="409">
        <v>0</v>
      </c>
      <c r="J15" s="409">
        <v>0</v>
      </c>
      <c r="K15" s="409">
        <v>0</v>
      </c>
      <c r="L15" s="409">
        <v>0</v>
      </c>
    </row>
  </sheetData>
  <mergeCells count="2">
    <mergeCell ref="B2:F2"/>
    <mergeCell ref="H2:L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PLAN DE ACCIÓN 2024</vt:lpstr>
      <vt:lpstr>PI METAS PDD</vt:lpstr>
      <vt:lpstr>PI METAS PTS</vt:lpstr>
      <vt:lpstr>Plan Plurianual ORD</vt:lpstr>
      <vt:lpstr>LÍNEAS OPERATIVAS</vt:lpstr>
      <vt:lpstr>CCPET 2024 GASTOS</vt:lpstr>
      <vt:lpstr>RESUMEN POR META</vt:lpstr>
      <vt:lpstr>RESUMEN POR DEPENDENCIA</vt:lpstr>
      <vt:lpstr>'PI METAS PDD'!Área_de_impresión</vt:lpstr>
      <vt:lpstr>'RESUMEN POR DEPENDENCIA'!Área_de_impresión</vt:lpstr>
      <vt:lpstr>'RESUMEN POR META'!Área_de_impresión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molina</dc:creator>
  <cp:lastModifiedBy>Jaime Orlando Cortes Aldana</cp:lastModifiedBy>
  <cp:lastPrinted>2023-09-15T14:24:22Z</cp:lastPrinted>
  <dcterms:created xsi:type="dcterms:W3CDTF">2023-08-04T14:39:35Z</dcterms:created>
  <dcterms:modified xsi:type="dcterms:W3CDTF">2024-01-16T19:24:02Z</dcterms:modified>
</cp:coreProperties>
</file>